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 tabRatio="500"/>
  </bookViews>
  <sheets>
    <sheet name="смета" sheetId="1" r:id="rId1"/>
    <sheet name="объемы" sheetId="2" r:id="rId2"/>
    <sheet name="исходник для заполнения" sheetId="6" r:id="rId3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37" i="1" l="1"/>
  <c r="E37" i="1" s="1"/>
  <c r="C106" i="1"/>
  <c r="E106" i="1" s="1"/>
  <c r="E109" i="1"/>
  <c r="C12" i="1"/>
  <c r="E12" i="1" s="1"/>
  <c r="E79" i="1"/>
  <c r="E83" i="1"/>
  <c r="E82" i="1"/>
  <c r="E81" i="1"/>
  <c r="E80" i="1"/>
  <c r="E112" i="1"/>
  <c r="E111" i="1"/>
  <c r="E72" i="1" l="1"/>
  <c r="E73" i="1"/>
  <c r="C26" i="1"/>
  <c r="E26" i="1" s="1"/>
  <c r="I2" i="2" l="1"/>
  <c r="K3" i="2"/>
  <c r="C152" i="6" l="1"/>
  <c r="E89" i="1" l="1"/>
  <c r="E90" i="1"/>
  <c r="E91" i="1"/>
  <c r="E54" i="1"/>
  <c r="C130" i="6"/>
  <c r="C11" i="1" l="1"/>
  <c r="E11" i="1" s="1"/>
  <c r="C35" i="1"/>
  <c r="E35" i="1" s="1"/>
  <c r="C34" i="1"/>
  <c r="C33" i="1"/>
  <c r="C129" i="6"/>
  <c r="C41" i="1" l="1"/>
  <c r="C40" i="1"/>
  <c r="C39" i="1"/>
  <c r="C36" i="1"/>
  <c r="C15" i="1"/>
  <c r="C14" i="1"/>
  <c r="E41" i="1" l="1"/>
  <c r="E36" i="1"/>
  <c r="E5" i="1"/>
  <c r="E4" i="1"/>
  <c r="G10" i="2"/>
  <c r="G7" i="2"/>
  <c r="G11" i="2" l="1"/>
  <c r="C121" i="6" l="1"/>
  <c r="C55" i="1"/>
  <c r="E121" i="1"/>
  <c r="E120" i="1"/>
  <c r="E119" i="1"/>
  <c r="E118" i="1"/>
  <c r="E117" i="1"/>
  <c r="E122" i="1" l="1"/>
  <c r="H7" i="2" l="1"/>
  <c r="I7" i="2"/>
  <c r="H10" i="2"/>
  <c r="I10" i="2"/>
  <c r="I11" i="2" s="1"/>
  <c r="E7" i="1"/>
  <c r="E52" i="1"/>
  <c r="C122" i="6"/>
  <c r="C146" i="6"/>
  <c r="C145" i="6"/>
  <c r="C59" i="1"/>
  <c r="C162" i="6"/>
  <c r="C163" i="6"/>
  <c r="C164" i="6"/>
  <c r="C165" i="6"/>
  <c r="C166" i="6"/>
  <c r="C128" i="6"/>
  <c r="K5" i="2"/>
  <c r="L5" i="2" s="1"/>
  <c r="K6" i="2"/>
  <c r="L6" i="2" s="1"/>
  <c r="K9" i="2"/>
  <c r="L3" i="2"/>
  <c r="K4" i="2"/>
  <c r="L4" i="2" s="1"/>
  <c r="E6" i="1"/>
  <c r="E15" i="1"/>
  <c r="E14" i="1"/>
  <c r="E13" i="1"/>
  <c r="C105" i="1"/>
  <c r="C108" i="1"/>
  <c r="C107" i="1"/>
  <c r="C104" i="1"/>
  <c r="C100" i="1"/>
  <c r="C99" i="1"/>
  <c r="C98" i="1"/>
  <c r="C97" i="1"/>
  <c r="C96" i="1"/>
  <c r="H11" i="2" l="1"/>
  <c r="C156" i="6"/>
  <c r="J7" i="2"/>
  <c r="C87" i="1" s="1"/>
  <c r="L9" i="2"/>
  <c r="L10" i="2" s="1"/>
  <c r="K10" i="2"/>
  <c r="C185" i="6"/>
  <c r="J10" i="2"/>
  <c r="C53" i="1" s="1"/>
  <c r="E53" i="1" s="1"/>
  <c r="L2" i="2"/>
  <c r="L7" i="2" s="1"/>
  <c r="C153" i="6" s="1"/>
  <c r="K7" i="2"/>
  <c r="E16" i="1"/>
  <c r="C182" i="6" l="1"/>
  <c r="C181" i="6"/>
  <c r="C180" i="6"/>
  <c r="C179" i="6"/>
  <c r="C178" i="6"/>
  <c r="C177" i="6"/>
  <c r="C184" i="6"/>
  <c r="C176" i="6"/>
  <c r="C183" i="6"/>
  <c r="J11" i="2"/>
  <c r="K11" i="2"/>
  <c r="L11" i="2"/>
  <c r="C23" i="1"/>
  <c r="C24" i="1"/>
  <c r="E24" i="1" s="1"/>
  <c r="C25" i="1"/>
  <c r="E25" i="1" s="1"/>
  <c r="C154" i="6"/>
  <c r="C155" i="6"/>
  <c r="C142" i="6" l="1"/>
  <c r="C20" i="1"/>
  <c r="C27" i="1"/>
  <c r="E84" i="1" l="1"/>
  <c r="E110" i="1" l="1"/>
  <c r="E105" i="1"/>
  <c r="E108" i="1"/>
  <c r="E107" i="1"/>
  <c r="E104" i="1"/>
  <c r="E100" i="1"/>
  <c r="E99" i="1"/>
  <c r="E95" i="1"/>
  <c r="E98" i="1"/>
  <c r="E97" i="1"/>
  <c r="E96" i="1"/>
  <c r="E88" i="1"/>
  <c r="E87" i="1"/>
  <c r="E75" i="1"/>
  <c r="E74" i="1"/>
  <c r="E67" i="1"/>
  <c r="E66" i="1"/>
  <c r="E65" i="1"/>
  <c r="E64" i="1"/>
  <c r="E63" i="1"/>
  <c r="E62" i="1"/>
  <c r="E61" i="1"/>
  <c r="E60" i="1"/>
  <c r="E59" i="1"/>
  <c r="E55" i="1"/>
  <c r="E51" i="1"/>
  <c r="E50" i="1"/>
  <c r="E49" i="1"/>
  <c r="E48" i="1"/>
  <c r="E47" i="1"/>
  <c r="E46" i="1"/>
  <c r="E38" i="1"/>
  <c r="E39" i="1"/>
  <c r="E40" i="1"/>
  <c r="E34" i="1"/>
  <c r="E33" i="1"/>
  <c r="E29" i="1"/>
  <c r="E28" i="1"/>
  <c r="E27" i="1"/>
  <c r="E23" i="1"/>
  <c r="E22" i="1"/>
  <c r="E21" i="1"/>
  <c r="E20" i="1"/>
  <c r="E19" i="1"/>
  <c r="E3" i="1"/>
  <c r="E8" i="1" l="1"/>
  <c r="E56" i="1"/>
  <c r="E113" i="1"/>
  <c r="E101" i="1"/>
  <c r="E30" i="1"/>
  <c r="E92" i="1"/>
  <c r="E68" i="1"/>
  <c r="E42" i="1"/>
  <c r="E43" i="1" l="1"/>
  <c r="G132" i="1" s="1"/>
  <c r="E69" i="1"/>
  <c r="E76" i="1"/>
  <c r="G133" i="1" l="1"/>
  <c r="E114" i="1"/>
  <c r="E123" i="1" s="1"/>
  <c r="G134" i="1" l="1"/>
  <c r="G131" i="1"/>
  <c r="I131" i="1" s="1"/>
  <c r="I134" i="1" l="1"/>
  <c r="J134" i="1" s="1"/>
  <c r="I133" i="1"/>
  <c r="J133" i="1" s="1"/>
  <c r="I132" i="1"/>
  <c r="J132" i="1" s="1"/>
</calcChain>
</file>

<file path=xl/sharedStrings.xml><?xml version="1.0" encoding="utf-8"?>
<sst xmlns="http://schemas.openxmlformats.org/spreadsheetml/2006/main" count="673" uniqueCount="288">
  <si>
    <t>Наименование работ</t>
  </si>
  <si>
    <t>Единица измерения</t>
  </si>
  <si>
    <t>Количество</t>
  </si>
  <si>
    <t>Цена за работу</t>
  </si>
  <si>
    <t>Сумма за работу</t>
  </si>
  <si>
    <t>Демонтажные работы</t>
  </si>
  <si>
    <r>
      <rPr>
        <sz val="11"/>
        <color rgb="FF000000"/>
        <rFont val="Calibri"/>
        <family val="2"/>
        <charset val="204"/>
      </rPr>
      <t>м</t>
    </r>
    <r>
      <rPr>
        <vertAlign val="superscript"/>
        <sz val="11"/>
        <color rgb="FF000000"/>
        <rFont val="Calibri"/>
        <family val="2"/>
        <charset val="204"/>
      </rPr>
      <t>2</t>
    </r>
  </si>
  <si>
    <t>м.п.</t>
  </si>
  <si>
    <t>шт.</t>
  </si>
  <si>
    <t>ИТОГО:</t>
  </si>
  <si>
    <t>Монтажные работы</t>
  </si>
  <si>
    <t>Монтаж межкомнатных перегородок блок 100мм.</t>
  </si>
  <si>
    <t>Формирование дверного проема при кладке стен</t>
  </si>
  <si>
    <t>Утепление лоджии пол пеноплекс</t>
  </si>
  <si>
    <t>Утепление лоджии потолок пеноплекс</t>
  </si>
  <si>
    <t>Утепление лоджии стены пеноплекс/ГКЛВ</t>
  </si>
  <si>
    <t>Монтаж короба ГКЛВ инсталляция</t>
  </si>
  <si>
    <t>Монтаж ниши ГКЛ/ГКЛВ</t>
  </si>
  <si>
    <t>Черновые работы</t>
  </si>
  <si>
    <t xml:space="preserve">Грунтование стен предварительное перед оштукатуриванием </t>
  </si>
  <si>
    <t>Установка маяков</t>
  </si>
  <si>
    <t>Штукатурка стен по маякам гипсовыми смесями с последующим извлечением маяков</t>
  </si>
  <si>
    <t xml:space="preserve">Штукатурка стен по маякам цементно-песчаными смесями </t>
  </si>
  <si>
    <t>Гидроизоляция обмазочная/проникающая (пол/стены периметр)</t>
  </si>
  <si>
    <t>Штукатурка потолка по маякам гипсовыми смесями с последующим извлечением маяков</t>
  </si>
  <si>
    <t>Монтаж вытяжного канала (кухня/ванная)</t>
  </si>
  <si>
    <t>Установка перфорированных уголков</t>
  </si>
  <si>
    <t>Очистка обеспыливание полов</t>
  </si>
  <si>
    <t>Грунтование пола перед финишным выравниванием</t>
  </si>
  <si>
    <t>Финишное выравнивание пола наливной пол</t>
  </si>
  <si>
    <t>Черновая сантехника</t>
  </si>
  <si>
    <t>Монтаж точек водоснабжения ХВС/ГВС</t>
  </si>
  <si>
    <t>точка</t>
  </si>
  <si>
    <t>Монтаж гребенки водоснабжения</t>
  </si>
  <si>
    <t>Монтаж радиатора отопления горизонтальный</t>
  </si>
  <si>
    <t>Монтаж радиатора отопления вертикальный</t>
  </si>
  <si>
    <t>Монтаж внутрипольного конвектора</t>
  </si>
  <si>
    <t>Монтаж гребенки отопления</t>
  </si>
  <si>
    <t>Монтаж экрана ванны ГКЛВ с ревизионным отверстием</t>
  </si>
  <si>
    <t>Монтаж ванны с герметизацией швов</t>
  </si>
  <si>
    <t>Штроба стен под трубы коммуникаций блок</t>
  </si>
  <si>
    <t>Монтаж ревизионного лючка скрытого типа</t>
  </si>
  <si>
    <t>Монтаж бойлера с подключением</t>
  </si>
  <si>
    <t>Монтаж проточного водонагревателя</t>
  </si>
  <si>
    <t>Монтаж фильтра грубой очистки</t>
  </si>
  <si>
    <t>Монтаж датчика протечки воды</t>
  </si>
  <si>
    <t>Монтаж крана нептун</t>
  </si>
  <si>
    <t>Монтаж душевого трапа</t>
  </si>
  <si>
    <t>Монтаж душевого поддона с бетонированием</t>
  </si>
  <si>
    <t>Опуск стояка канализации</t>
  </si>
  <si>
    <t>Монтаж теплого пола с подключением</t>
  </si>
  <si>
    <t>Монтаж регулятора теплого пола</t>
  </si>
  <si>
    <t xml:space="preserve">Монтаж и сборка электрощитка </t>
  </si>
  <si>
    <t>Монтаж ГКЛ потолка</t>
  </si>
  <si>
    <t>Монтаж ГКЛ потолка переход уровней</t>
  </si>
  <si>
    <t>Монтаж натяжного потолка</t>
  </si>
  <si>
    <t>Монтаж натяжного потолка с материалом</t>
  </si>
  <si>
    <t>Монтаж ниши для скрытой шторы ПВХ/профиль</t>
  </si>
  <si>
    <t>Монтаж встраиваемого профиля со светодиодной лентой</t>
  </si>
  <si>
    <t>Монтаж профиля парящий потолок</t>
  </si>
  <si>
    <t>Монтаж профиля переход уровней</t>
  </si>
  <si>
    <t>Монтаж теневого профиля по периметру</t>
  </si>
  <si>
    <t>Монтаж закладной под точечный светильник с материалом</t>
  </si>
  <si>
    <t>Монтаж закладной под люстру с материалом</t>
  </si>
  <si>
    <t>Монтаж пластиковой вставки с материалом</t>
  </si>
  <si>
    <t>Малярные работы потолок</t>
  </si>
  <si>
    <t>Покраска потолка на два слоя</t>
  </si>
  <si>
    <t>Отделка примыканий потолок/стены покраска под ленту</t>
  </si>
  <si>
    <t xml:space="preserve">Монтаж карниза потолочного дюрополимер с подрезкой </t>
  </si>
  <si>
    <t>Покраска карниза потолочного дюрополимер</t>
  </si>
  <si>
    <t>Плиточные работы</t>
  </si>
  <si>
    <t>Затирка швов плитки стены (цементная)</t>
  </si>
  <si>
    <t>Укладка керамогранита на пол по прямой (600*600)</t>
  </si>
  <si>
    <t>Затирка швов плитки пол (цементная)</t>
  </si>
  <si>
    <t>Малярные работы стены</t>
  </si>
  <si>
    <t>Обработка швов ГКЛ серпянка/подрезка края</t>
  </si>
  <si>
    <t>Грунтование стен перед шпатлеванием</t>
  </si>
  <si>
    <t>Шпатлевание стен на два слоя</t>
  </si>
  <si>
    <t>Зашкуривание стен</t>
  </si>
  <si>
    <t xml:space="preserve">Поклейка обоев на стены </t>
  </si>
  <si>
    <t>Монтаж 3D панелей с покраской от</t>
  </si>
  <si>
    <t xml:space="preserve">Покраска стен в два слоя зона мебели </t>
  </si>
  <si>
    <t xml:space="preserve">Поклейка стеклохолста на стены </t>
  </si>
  <si>
    <t xml:space="preserve">Грунтование стен перед финишным шпатлеванием </t>
  </si>
  <si>
    <t xml:space="preserve">Финишное шпатлевание стен перед покраской </t>
  </si>
  <si>
    <t>Зашкуривание стен перед покраской</t>
  </si>
  <si>
    <t>Грунтование стен перед покраской</t>
  </si>
  <si>
    <t xml:space="preserve">Покраска стен в два слоя </t>
  </si>
  <si>
    <t>Декоративная штукатурка стен от</t>
  </si>
  <si>
    <t>Грунтование откосов перед шпатлеванием</t>
  </si>
  <si>
    <t>Шпатлевание откосов на два слоя</t>
  </si>
  <si>
    <t>Зашкуривание откосов</t>
  </si>
  <si>
    <t>Грунтование откосов перед поклейкой стеклохолста</t>
  </si>
  <si>
    <t xml:space="preserve">Поклейка стеклохолста на откосы </t>
  </si>
  <si>
    <t>Грунтование откосов перед финишным шпатлеванием</t>
  </si>
  <si>
    <t xml:space="preserve">Финишное шпатлевание откосов перед покраской </t>
  </si>
  <si>
    <t>Зашкуривание откосов перед покраской</t>
  </si>
  <si>
    <t>Грунтование откосов перед покраской</t>
  </si>
  <si>
    <t xml:space="preserve">Покраска откосов в два слоя </t>
  </si>
  <si>
    <t>Грунтование пола перед укладкой напольного покрытия</t>
  </si>
  <si>
    <t>Монтаж ламината по прямой с устройством подложки</t>
  </si>
  <si>
    <t>Монтаж стыка напольных покрытий (пробковый компенсатор/герметик/профиль)</t>
  </si>
  <si>
    <t>Чистовой электромонтаж</t>
  </si>
  <si>
    <t xml:space="preserve">Монтаж встраиваемого светильника с подключением </t>
  </si>
  <si>
    <t xml:space="preserve">Монтаж накладного светильника с подключением </t>
  </si>
  <si>
    <t>Монтаж люстры с подключением</t>
  </si>
  <si>
    <t xml:space="preserve">Монтаж подвесного светильника с подключением </t>
  </si>
  <si>
    <t xml:space="preserve">Монтаж настенного светильника с подключением </t>
  </si>
  <si>
    <t>Установка и подключение выключателя/розетки</t>
  </si>
  <si>
    <t>Монтаж светодиодной ленты</t>
  </si>
  <si>
    <t>Монтаж накладного профиля со светодиодной лентой</t>
  </si>
  <si>
    <t>Монтаж блока питания светодиодной ленты</t>
  </si>
  <si>
    <t>Монтаж накладной шины трекового освещения</t>
  </si>
  <si>
    <t>Монтаж встраиваемой шины трекового освещения</t>
  </si>
  <si>
    <t>Монтаж видео-домофона (монитор+вызывная панель)</t>
  </si>
  <si>
    <t>Монтаж вентилятора/диффузора с подключением (санузлы)</t>
  </si>
  <si>
    <t>Чистовая сантехника</t>
  </si>
  <si>
    <t>Установка инсталляции на чистовую</t>
  </si>
  <si>
    <t>Установка унитаза</t>
  </si>
  <si>
    <t>Монтаж электрического полотенцесушителя</t>
  </si>
  <si>
    <t>Монтаж водяного полотенцесушителя</t>
  </si>
  <si>
    <t>Установка сифона</t>
  </si>
  <si>
    <t>Установка раковины накладной/подвесной</t>
  </si>
  <si>
    <t>Монтаж гигиенического душа</t>
  </si>
  <si>
    <t>Установка смесителя накладного</t>
  </si>
  <si>
    <t>Установка смесителя встраиваемого</t>
  </si>
  <si>
    <t>Монтаж душевой стойки встроенной</t>
  </si>
  <si>
    <t>Монтаж душевой лейки накладной</t>
  </si>
  <si>
    <t>Организация строительства</t>
  </si>
  <si>
    <t>Ежедневный контроль хода выполнения работ прорабом</t>
  </si>
  <si>
    <t>Помощь в организации заказа и доставки материалов на протяжении всего периода работ, возможность получения скидок от поставщиков на черновые и чистовые материалы</t>
  </si>
  <si>
    <t>Вынос мусора на протяжении всего периода ремонта по факту</t>
  </si>
  <si>
    <t>Фото и видео отчет один раз в 2-3 дня о ходе работ</t>
  </si>
  <si>
    <t>Уборка помещения после ремонта от клининговой компании</t>
  </si>
  <si>
    <t>Итого работы:</t>
  </si>
  <si>
    <t xml:space="preserve">   </t>
  </si>
  <si>
    <t>______________________</t>
  </si>
  <si>
    <t xml:space="preserve">            расшифровка подписи</t>
  </si>
  <si>
    <t>расшифровка подписи</t>
  </si>
  <si>
    <t>Демонтаж подоконной части и порожка</t>
  </si>
  <si>
    <t>Монтаж теплого пола водяного</t>
  </si>
  <si>
    <t>Монтаж гребенки теплого пола</t>
  </si>
  <si>
    <t>Монтаж насоса теплого пола</t>
  </si>
  <si>
    <t>компл.</t>
  </si>
  <si>
    <t>Виды работ, указанные в данных расчетах, необходимо скорректировать совместно с заказчиком и утвердить их в окончательном варианте сметы, которая будет приложена к договору. Установка дверей, мебели, техники (кондиционеров, измельчителей, ночников, увлажнителей и т.п.), декоративных реек, МДФ панелей, замена окон, вентиляционные работы выполняют подрядные организации.</t>
  </si>
  <si>
    <t>ИТОГО</t>
  </si>
  <si>
    <t>ИТОГО общая</t>
  </si>
  <si>
    <t>Звукоизоляция межкомнатных перегородок пеноплекс</t>
  </si>
  <si>
    <t>Монтаж вывода на подсветку/сплит систему/акустику и т.д.</t>
  </si>
  <si>
    <t>Монтаж слаботочки</t>
  </si>
  <si>
    <t xml:space="preserve">Установка инсталляции </t>
  </si>
  <si>
    <t xml:space="preserve">Монтаж точек канализации </t>
  </si>
  <si>
    <t>Монтаж ванны отдельностоящей</t>
  </si>
  <si>
    <t>Мойка на кухне</t>
  </si>
  <si>
    <t>Стиральная/посудомоечная машина</t>
  </si>
  <si>
    <t>Монтаж фальшстены ГКЛВ</t>
  </si>
  <si>
    <t>Монтаж фальшстены ГКЛ</t>
  </si>
  <si>
    <t xml:space="preserve">Монтаж межкомнатных перегородок ГКЛВ один слой </t>
  </si>
  <si>
    <t xml:space="preserve">Монтаж межкомнатных перегородок ГКЛ один слой </t>
  </si>
  <si>
    <t>Монтаж короба ГКЛ/ГКЛВ стояк канализации</t>
  </si>
  <si>
    <t>Монтаж ГКЛ ниши для скрытого карниза (х2)</t>
  </si>
  <si>
    <t>Монтаж ГКЛ короба с карманом для ленты (х3)</t>
  </si>
  <si>
    <t>Монтаж ГКЛ короба с карманом для ленты п-образная (х4)</t>
  </si>
  <si>
    <t>Монтаж ГКЛ ниши для встраиваемого профиля светодиодного</t>
  </si>
  <si>
    <t>Монтаж ГКЛ ниши для встраиваемого трековой шины</t>
  </si>
  <si>
    <t>Монтаж ГКЛ короба для мебели (х2)</t>
  </si>
  <si>
    <t>Покраска короба/ниши со стеклохолстом</t>
  </si>
  <si>
    <t>Покраска ригеля потолочного со стеклохолстом</t>
  </si>
  <si>
    <t>Монтаж межкомнатных перегородок блок 200мм.</t>
  </si>
  <si>
    <t xml:space="preserve">Монтаж короба ГКЛ/ГКЛВ </t>
  </si>
  <si>
    <t>Монтаж сололифта</t>
  </si>
  <si>
    <t>Обвязка котла отопления (уточнить стоимость)</t>
  </si>
  <si>
    <t>ИТОГО ПЕРВЫЙ ЭТАП</t>
  </si>
  <si>
    <t>Пыльные работы стены</t>
  </si>
  <si>
    <t>Малярные работы стены/потолок</t>
  </si>
  <si>
    <t>ИТОГО ВТОРОЙ ЭТАП</t>
  </si>
  <si>
    <t>ИТОГО ТРЕТИЙ ЭТАП</t>
  </si>
  <si>
    <t>Договор</t>
  </si>
  <si>
    <t>1й этап</t>
  </si>
  <si>
    <t>2й этап</t>
  </si>
  <si>
    <t>3й этап</t>
  </si>
  <si>
    <t>Аванс</t>
  </si>
  <si>
    <t>Акт вып.работ</t>
  </si>
  <si>
    <t>Монтаж фильтра тонкой очистки воды</t>
  </si>
  <si>
    <t>Высверливание коронкой отверстия в керамической плитке</t>
  </si>
  <si>
    <t>Наименование помещения</t>
  </si>
  <si>
    <t>Откосы внешних углов</t>
  </si>
  <si>
    <t>Площадь проемов</t>
  </si>
  <si>
    <t>Откосы окна и проемы</t>
  </si>
  <si>
    <t>Площадь пола</t>
  </si>
  <si>
    <t>Периметр</t>
  </si>
  <si>
    <t>№</t>
  </si>
  <si>
    <t>Запил керамогранита под углом 45 (поддон)</t>
  </si>
  <si>
    <t>Запил керамогранита под углом 45 (инсталляция)</t>
  </si>
  <si>
    <t>Установка смесителя напольного</t>
  </si>
  <si>
    <t xml:space="preserve">Монтаж молдингов </t>
  </si>
  <si>
    <r>
      <t>м</t>
    </r>
    <r>
      <rPr>
        <vertAlign val="superscript"/>
        <sz val="11"/>
        <rFont val="Calibri"/>
        <family val="2"/>
        <charset val="204"/>
        <scheme val="minor"/>
      </rPr>
      <t>2</t>
    </r>
  </si>
  <si>
    <t>Монтаж межкомнатных перегородок ГКЛ двойной слой</t>
  </si>
  <si>
    <t>Монтаж короба для раздвижной двери</t>
  </si>
  <si>
    <t>Монтаж короба труб коммуникаций кирпич</t>
  </si>
  <si>
    <t>Замена стояка водоснобжения</t>
  </si>
  <si>
    <t>компл</t>
  </si>
  <si>
    <t xml:space="preserve">Монтаж и сборка слаботочного щитка </t>
  </si>
  <si>
    <t>Монтаж светопрозрачного потолка</t>
  </si>
  <si>
    <t>Монтаж натяжного потолка тканевого с материалом</t>
  </si>
  <si>
    <t>Монтаж ГКЛ потолка теневого шва</t>
  </si>
  <si>
    <t xml:space="preserve">Монтаж точечного встраиваемого светильника с подключением </t>
  </si>
  <si>
    <t>Теплый пол водяной количество комнат</t>
  </si>
  <si>
    <t>Монтаж закладной</t>
  </si>
  <si>
    <t>Монтаж ламината/панелей на потолок</t>
  </si>
  <si>
    <t>Грунтование пола перед укладкой керамогранита</t>
  </si>
  <si>
    <t>Откосы скрытых дверей</t>
  </si>
  <si>
    <t>Установка и подключение выключателя/розетки ГКЛ</t>
  </si>
  <si>
    <t>Монтаж межкомнатных перегородок ГКЛВ в два слоя</t>
  </si>
  <si>
    <t>Формирование дверного проёма с устройством закладного бруса при возведении стен ГКЛ/ГКЛВ</t>
  </si>
  <si>
    <t>Звукоизоляция пола пеноплекс</t>
  </si>
  <si>
    <t>Звукоизоляция потолка пеноплекс</t>
  </si>
  <si>
    <t>Звукоизоляция стояка канализации</t>
  </si>
  <si>
    <t>Монтаж короба ГКЛВ под инсталяцию (длиннее 1м)</t>
  </si>
  <si>
    <t>Монтаж подиума с бетонированием h=100(150)</t>
  </si>
  <si>
    <t>Монтаж пластикового ревизионного лючка</t>
  </si>
  <si>
    <t>Монтаж вагонки на стены</t>
  </si>
  <si>
    <t>Монтаж пластикого экраны ванны</t>
  </si>
  <si>
    <t>Поклейка фрески на стены</t>
  </si>
  <si>
    <t>Монтаж раковины отдельностоящей</t>
  </si>
  <si>
    <t>Длина</t>
  </si>
  <si>
    <t>Ширина</t>
  </si>
  <si>
    <t>Высота</t>
  </si>
  <si>
    <t>Площадь стен без проёмов</t>
  </si>
  <si>
    <t>Установка и подключение выключателя/розетки блок</t>
  </si>
  <si>
    <t>Монтаж вентилятора/диффузора с подключением</t>
  </si>
  <si>
    <t>Монтаж ГКЛ ниши для скрытого карниза (х1)</t>
  </si>
  <si>
    <t>Монтаж латунной/металлической вставки</t>
  </si>
  <si>
    <t>Монтаж кармана для ленты в фальшстене ГКЛ</t>
  </si>
  <si>
    <t>Монтаж кармана для ленты в фальшстене ГКЛВ</t>
  </si>
  <si>
    <t>Заделка дверного/оконного проем</t>
  </si>
  <si>
    <t>Монтаж инсталляции на черновую</t>
  </si>
  <si>
    <t>Установка биде</t>
  </si>
  <si>
    <t>Монтаж смещение/сужение дверного проема блок</t>
  </si>
  <si>
    <t>Монтаж смещение/сужение дверного проема ГКЛ</t>
  </si>
  <si>
    <t xml:space="preserve">Демонтаж перенос дверного проема </t>
  </si>
  <si>
    <t>Сборка существующего электрощитка</t>
  </si>
  <si>
    <t>Санузел</t>
  </si>
  <si>
    <t>Монтаж ламината на стены</t>
  </si>
  <si>
    <t xml:space="preserve">Монтаж угловых элементов </t>
  </si>
  <si>
    <t>Декоративная шуткатурка откосов</t>
  </si>
  <si>
    <t>Монтаж розетки потолочной</t>
  </si>
  <si>
    <t>Монтаж накладного душевого поддона</t>
  </si>
  <si>
    <t>Монтаж душевой кабины</t>
  </si>
  <si>
    <t>Ригель</t>
  </si>
  <si>
    <t xml:space="preserve">Монтаж электрического радиатора отопления </t>
  </si>
  <si>
    <t>Монтаэ электрического внутрипольного конвектора</t>
  </si>
  <si>
    <t>Грунтование стен перед поклейкой стеклохолста/обоев</t>
  </si>
  <si>
    <t xml:space="preserve">Поклейка фотообоев на стены </t>
  </si>
  <si>
    <t>Прихожая</t>
  </si>
  <si>
    <t>Коридор</t>
  </si>
  <si>
    <t>Кухня-гостиная</t>
  </si>
  <si>
    <t>Лоджия</t>
  </si>
  <si>
    <t>Спальная</t>
  </si>
  <si>
    <t>Демонтаж радиатора отопления (на время отделки)</t>
  </si>
  <si>
    <r>
      <t xml:space="preserve">Грунтование откосов </t>
    </r>
    <r>
      <rPr>
        <b/>
        <sz val="11"/>
        <color rgb="FF000000"/>
        <rFont val="Calibri"/>
        <family val="2"/>
        <charset val="204"/>
      </rPr>
      <t xml:space="preserve"> (окна/проемы) </t>
    </r>
    <r>
      <rPr>
        <sz val="11"/>
        <color rgb="FF000000"/>
        <rFont val="Calibri"/>
        <family val="2"/>
        <charset val="204"/>
      </rPr>
      <t xml:space="preserve"> предварительное перед шпатлеванием</t>
    </r>
  </si>
  <si>
    <r>
      <t xml:space="preserve">Шпатлевание  откосов </t>
    </r>
    <r>
      <rPr>
        <b/>
        <sz val="11"/>
        <color rgb="FF000000"/>
        <rFont val="Calibri"/>
        <family val="2"/>
        <charset val="204"/>
      </rPr>
      <t>(окна/проемы)</t>
    </r>
    <r>
      <rPr>
        <sz val="11"/>
        <color rgb="FF000000"/>
        <rFont val="Calibri"/>
        <family val="2"/>
        <charset val="204"/>
      </rPr>
      <t xml:space="preserve"> гипсовыми смесями </t>
    </r>
  </si>
  <si>
    <t>Грунтование стен перед укладкой керамической плитки (220х320)</t>
  </si>
  <si>
    <t>Укладка керамической плитки на стены (220х320)</t>
  </si>
  <si>
    <t>Укладка керамогранита на фартук (кухня)</t>
  </si>
  <si>
    <t>Грунтование стен перед поклейкой обоев</t>
  </si>
  <si>
    <t>Поклейка обоев на стены без подбора рисунка</t>
  </si>
  <si>
    <t>Грунтование откосов перед поклейкой ремонтного флизелина</t>
  </si>
  <si>
    <t xml:space="preserve">Поклейка флизелина на откосы </t>
  </si>
  <si>
    <t>Монтаж плинтуса напольного дюрополимер/ полиуретан с подрезкой</t>
  </si>
  <si>
    <t>Покраска плинтуса напольного дюрополимер/ полиуретан</t>
  </si>
  <si>
    <t>Установка радиатора отопления (штатное место)</t>
  </si>
  <si>
    <t xml:space="preserve">Монтаж короб ГКЛ скрытой ниши для штор </t>
  </si>
  <si>
    <t>Шпатлевание короба/ниши для штор потолка на два слоя</t>
  </si>
  <si>
    <t>Зашкуривание короба/ниши для штор потолка</t>
  </si>
  <si>
    <t>Грунтование короба/ниши потолка перед покраской</t>
  </si>
  <si>
    <t>Покраска короба/ниши потолка на два слоя</t>
  </si>
  <si>
    <t>Монтаж ниши для штор</t>
  </si>
  <si>
    <t>Устройство пола/плинтуса</t>
  </si>
  <si>
    <t>Грунтование потолок лоджия</t>
  </si>
  <si>
    <t>Демонтаж с сохранением оконного блока</t>
  </si>
  <si>
    <t>Демонтаж межкомнатных перегородок блок 100мм. (кухня)</t>
  </si>
  <si>
    <t>комплекс</t>
  </si>
  <si>
    <t>Ед. измерен</t>
  </si>
  <si>
    <t>Кол-во</t>
  </si>
  <si>
    <t>Установка стиральной машины в столешницу</t>
  </si>
  <si>
    <t>Монтаж ширмы для душа (стекло)</t>
  </si>
  <si>
    <t>Черновой монтаж скрытого гигиенического душа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</si>
</sst>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 ₽&quot;"/>
    <numFmt numFmtId="165" formatCode="#,##0&quot;р.&quot;"/>
  </numFmts>
  <fonts count="31"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Rockwell"/>
      <family val="1"/>
      <charset val="204"/>
    </font>
    <font>
      <b/>
      <sz val="10"/>
      <color rgb="FF000000"/>
      <name val="Rockwell"/>
      <family val="1"/>
      <charset val="204"/>
    </font>
    <font>
      <b/>
      <i/>
      <sz val="12"/>
      <color rgb="FF000000"/>
      <name val="Times New Roman"/>
      <family val="1"/>
      <charset val="204"/>
    </font>
    <font>
      <vertAlign val="superscript"/>
      <sz val="11"/>
      <color rgb="FF000000"/>
      <name val="Calibri"/>
      <family val="2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4"/>
      <color rgb="FF000000"/>
      <name val="Calibri"/>
      <family val="2"/>
      <charset val="204"/>
    </font>
    <font>
      <i/>
      <sz val="10"/>
      <color rgb="FF000000"/>
      <name val="Georgia"/>
      <family val="1"/>
      <charset val="204"/>
    </font>
    <font>
      <sz val="10"/>
      <color rgb="FF000000"/>
      <name val="Georgia"/>
      <family val="1"/>
      <charset val="204"/>
    </font>
    <font>
      <sz val="11"/>
      <color rgb="FF000000"/>
      <name val="Arial"/>
      <family val="2"/>
      <charset val="204"/>
    </font>
    <font>
      <b/>
      <sz val="10"/>
      <color rgb="FF000000"/>
      <name val="Georgia"/>
      <family val="1"/>
      <charset val="204"/>
    </font>
    <font>
      <sz val="7"/>
      <color rgb="FF000000"/>
      <name val="Georgia"/>
      <family val="1"/>
      <charset val="204"/>
    </font>
    <font>
      <i/>
      <sz val="12"/>
      <color rgb="FFFF0000"/>
      <name val="Georgia"/>
      <family val="1"/>
      <charset val="204"/>
    </font>
    <font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sz val="10"/>
      <name val="Rockwell"/>
      <family val="1"/>
      <charset val="204"/>
    </font>
    <font>
      <sz val="10"/>
      <color theme="1"/>
      <name val="Rockwell"/>
      <family val="1"/>
      <charset val="204"/>
    </font>
    <font>
      <b/>
      <sz val="10"/>
      <color theme="1"/>
      <name val="Rockwell"/>
      <family val="1"/>
      <charset val="204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rgb="FFFF99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9" tint="0.59999389629810485"/>
        <bgColor rgb="FFFFFFCC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CCCCCC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151">
    <xf numFmtId="0" fontId="0" fillId="0" borderId="0" xfId="0"/>
    <xf numFmtId="0" fontId="1" fillId="0" borderId="0" xfId="0" applyFont="1"/>
    <xf numFmtId="0" fontId="4" fillId="2" borderId="0" xfId="0" applyFont="1" applyFill="1"/>
    <xf numFmtId="0" fontId="0" fillId="2" borderId="2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vertical="center" wrapText="1"/>
    </xf>
    <xf numFmtId="0" fontId="0" fillId="2" borderId="0" xfId="0" applyFont="1" applyFill="1"/>
    <xf numFmtId="0" fontId="8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wrapText="1"/>
    </xf>
    <xf numFmtId="0" fontId="0" fillId="0" borderId="2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/>
    <xf numFmtId="0" fontId="0" fillId="2" borderId="4" xfId="0" applyFont="1" applyFill="1" applyBorder="1" applyAlignment="1">
      <alignment vertical="center" wrapText="1"/>
    </xf>
    <xf numFmtId="1" fontId="11" fillId="0" borderId="0" xfId="0" applyNumberFormat="1" applyFont="1" applyBorder="1" applyAlignment="1" applyProtection="1">
      <alignment horizontal="center" vertical="center" wrapText="1"/>
      <protection locked="0"/>
    </xf>
    <xf numFmtId="1" fontId="12" fillId="0" borderId="0" xfId="0" applyNumberFormat="1" applyFont="1" applyAlignment="1" applyProtection="1">
      <alignment vertical="center" wrapText="1"/>
      <protection locked="0"/>
    </xf>
    <xf numFmtId="1" fontId="14" fillId="0" borderId="0" xfId="0" applyNumberFormat="1" applyFont="1" applyAlignment="1" applyProtection="1">
      <alignment horizontal="center" vertical="center" wrapText="1"/>
      <protection locked="0"/>
    </xf>
    <xf numFmtId="1" fontId="12" fillId="0" borderId="0" xfId="0" applyNumberFormat="1" applyFont="1" applyAlignment="1" applyProtection="1">
      <alignment horizontal="center" vertical="center" wrapText="1"/>
      <protection locked="0"/>
    </xf>
    <xf numFmtId="1" fontId="15" fillId="0" borderId="0" xfId="0" applyNumberFormat="1" applyFont="1" applyAlignment="1" applyProtection="1">
      <alignment vertical="center" wrapText="1"/>
      <protection locked="0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0" xfId="0" applyFont="1" applyFill="1"/>
    <xf numFmtId="0" fontId="0" fillId="0" borderId="2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Fill="1"/>
    <xf numFmtId="0" fontId="4" fillId="0" borderId="0" xfId="0" applyFont="1" applyFill="1"/>
    <xf numFmtId="0" fontId="5" fillId="0" borderId="0" xfId="0" applyFont="1" applyFill="1"/>
    <xf numFmtId="0" fontId="13" fillId="0" borderId="0" xfId="0" applyFont="1" applyFill="1" applyAlignment="1" applyProtection="1">
      <alignment horizontal="left" vertical="center"/>
      <protection locked="0"/>
    </xf>
    <xf numFmtId="1" fontId="14" fillId="0" borderId="0" xfId="0" applyNumberFormat="1" applyFont="1" applyFill="1" applyAlignment="1" applyProtection="1">
      <alignment horizontal="center" vertical="center" wrapText="1"/>
      <protection locked="0"/>
    </xf>
    <xf numFmtId="1" fontId="12" fillId="0" borderId="0" xfId="0" applyNumberFormat="1" applyFont="1" applyFill="1" applyAlignment="1" applyProtection="1">
      <alignment horizontal="center" vertical="center" wrapText="1"/>
      <protection locked="0"/>
    </xf>
    <xf numFmtId="0" fontId="0" fillId="2" borderId="4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2" fontId="0" fillId="2" borderId="3" xfId="0" applyNumberFormat="1" applyFont="1" applyFill="1" applyBorder="1" applyAlignment="1">
      <alignment vertical="center" wrapText="1"/>
    </xf>
    <xf numFmtId="2" fontId="0" fillId="0" borderId="3" xfId="0" applyNumberFormat="1" applyFont="1" applyFill="1" applyBorder="1" applyAlignment="1">
      <alignment vertical="center" wrapText="1"/>
    </xf>
    <xf numFmtId="2" fontId="0" fillId="0" borderId="3" xfId="0" applyNumberFormat="1" applyFont="1" applyBorder="1" applyAlignment="1">
      <alignment vertical="center" wrapText="1"/>
    </xf>
    <xf numFmtId="0" fontId="19" fillId="0" borderId="6" xfId="0" applyFont="1" applyBorder="1" applyAlignment="1">
      <alignment wrapText="1"/>
    </xf>
    <xf numFmtId="0" fontId="0" fillId="5" borderId="0" xfId="0" applyFill="1"/>
    <xf numFmtId="0" fontId="4" fillId="6" borderId="0" xfId="0" applyFont="1" applyFill="1"/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22" fillId="0" borderId="4" xfId="0" applyFont="1" applyBorder="1" applyAlignment="1">
      <alignment horizontal="center"/>
    </xf>
    <xf numFmtId="2" fontId="22" fillId="3" borderId="4" xfId="0" applyNumberFormat="1" applyFont="1" applyFill="1" applyBorder="1" applyAlignment="1">
      <alignment horizontal="center"/>
    </xf>
    <xf numFmtId="2" fontId="0" fillId="3" borderId="13" xfId="0" applyNumberFormat="1" applyFill="1" applyBorder="1" applyAlignment="1">
      <alignment horizontal="center"/>
    </xf>
    <xf numFmtId="2" fontId="0" fillId="3" borderId="10" xfId="0" applyNumberFormat="1" applyFill="1" applyBorder="1" applyAlignment="1">
      <alignment horizontal="center"/>
    </xf>
    <xf numFmtId="2" fontId="0" fillId="3" borderId="14" xfId="0" applyNumberFormat="1" applyFill="1" applyBorder="1" applyAlignment="1">
      <alignment horizontal="center"/>
    </xf>
    <xf numFmtId="2" fontId="0" fillId="3" borderId="15" xfId="0" applyNumberFormat="1" applyFill="1" applyBorder="1" applyAlignment="1">
      <alignment horizontal="center"/>
    </xf>
    <xf numFmtId="2" fontId="0" fillId="3" borderId="0" xfId="0" applyNumberFormat="1" applyFill="1" applyBorder="1" applyAlignment="1">
      <alignment horizontal="center"/>
    </xf>
    <xf numFmtId="2" fontId="0" fillId="3" borderId="16" xfId="0" applyNumberFormat="1" applyFill="1" applyBorder="1" applyAlignment="1">
      <alignment horizontal="center"/>
    </xf>
    <xf numFmtId="0" fontId="6" fillId="4" borderId="19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5" fontId="19" fillId="0" borderId="8" xfId="0" applyNumberFormat="1" applyFont="1" applyBorder="1" applyAlignment="1">
      <alignment horizontal="center" vertical="center" wrapText="1"/>
    </xf>
    <xf numFmtId="9" fontId="19" fillId="0" borderId="8" xfId="1" applyFont="1" applyBorder="1" applyAlignment="1">
      <alignment horizontal="center" vertical="center" wrapText="1"/>
    </xf>
    <xf numFmtId="0" fontId="19" fillId="0" borderId="8" xfId="0" applyNumberFormat="1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10" fontId="19" fillId="0" borderId="9" xfId="0" applyNumberFormat="1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4" fillId="0" borderId="0" xfId="0" applyFont="1" applyFill="1" applyBorder="1"/>
    <xf numFmtId="0" fontId="0" fillId="0" borderId="0" xfId="0" applyFont="1" applyFill="1" applyBorder="1"/>
    <xf numFmtId="0" fontId="0" fillId="7" borderId="0" xfId="0" applyFont="1" applyFill="1"/>
    <xf numFmtId="0" fontId="17" fillId="0" borderId="0" xfId="0" applyFont="1" applyFill="1"/>
    <xf numFmtId="0" fontId="23" fillId="0" borderId="4" xfId="0" applyFont="1" applyFill="1" applyBorder="1" applyAlignment="1">
      <alignment vertical="center" wrapText="1"/>
    </xf>
    <xf numFmtId="0" fontId="23" fillId="0" borderId="3" xfId="0" applyFont="1" applyFill="1" applyBorder="1" applyAlignment="1">
      <alignment vertical="center" wrapText="1"/>
    </xf>
    <xf numFmtId="0" fontId="23" fillId="0" borderId="0" xfId="0" applyFont="1" applyFill="1"/>
    <xf numFmtId="0" fontId="23" fillId="0" borderId="2" xfId="0" applyFont="1" applyFill="1" applyBorder="1" applyAlignment="1">
      <alignment vertical="center" wrapText="1"/>
    </xf>
    <xf numFmtId="0" fontId="25" fillId="0" borderId="0" xfId="0" applyFont="1" applyFill="1"/>
    <xf numFmtId="2" fontId="23" fillId="0" borderId="3" xfId="0" applyNumberFormat="1" applyFont="1" applyFill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3" fillId="0" borderId="2" xfId="0" applyNumberFormat="1" applyFont="1" applyFill="1" applyBorder="1" applyAlignment="1">
      <alignment vertical="center" wrapText="1"/>
    </xf>
    <xf numFmtId="2" fontId="23" fillId="0" borderId="4" xfId="0" applyNumberFormat="1" applyFont="1" applyFill="1" applyBorder="1" applyAlignment="1">
      <alignment vertical="center" wrapText="1"/>
    </xf>
    <xf numFmtId="0" fontId="26" fillId="0" borderId="0" xfId="0" applyFont="1" applyFill="1"/>
    <xf numFmtId="0" fontId="27" fillId="0" borderId="0" xfId="0" applyFont="1" applyFill="1"/>
    <xf numFmtId="0" fontId="23" fillId="8" borderId="3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8" fillId="0" borderId="4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3" borderId="4" xfId="0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right" wrapText="1"/>
    </xf>
    <xf numFmtId="1" fontId="11" fillId="0" borderId="0" xfId="0" applyNumberFormat="1" applyFont="1" applyBorder="1" applyAlignment="1" applyProtection="1">
      <alignment horizontal="right" vertical="center" wrapText="1"/>
      <protection locked="0"/>
    </xf>
    <xf numFmtId="164" fontId="0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0" fillId="9" borderId="2" xfId="0" applyFont="1" applyFill="1" applyBorder="1" applyAlignment="1">
      <alignment vertical="center" wrapText="1"/>
    </xf>
    <xf numFmtId="0" fontId="0" fillId="9" borderId="3" xfId="0" applyFont="1" applyFill="1" applyBorder="1" applyAlignment="1">
      <alignment vertical="center" wrapText="1"/>
    </xf>
    <xf numFmtId="2" fontId="0" fillId="9" borderId="3" xfId="0" applyNumberFormat="1" applyFont="1" applyFill="1" applyBorder="1" applyAlignment="1">
      <alignment vertical="center" wrapText="1"/>
    </xf>
    <xf numFmtId="0" fontId="28" fillId="3" borderId="4" xfId="0" applyFont="1" applyFill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1" fontId="15" fillId="0" borderId="0" xfId="0" applyNumberFormat="1" applyFont="1" applyBorder="1" applyAlignment="1" applyProtection="1">
      <alignment horizontal="center" vertical="center" wrapText="1"/>
      <protection locked="0"/>
    </xf>
    <xf numFmtId="1" fontId="16" fillId="0" borderId="0" xfId="0" applyNumberFormat="1" applyFont="1" applyBorder="1" applyAlignment="1" applyProtection="1">
      <alignment horizontal="center" vertical="center" wrapText="1"/>
      <protection locked="0"/>
    </xf>
    <xf numFmtId="1" fontId="12" fillId="0" borderId="0" xfId="0" applyNumberFormat="1" applyFont="1" applyBorder="1" applyAlignment="1" applyProtection="1">
      <alignment horizontal="center" vertical="center" wrapText="1"/>
      <protection locked="0"/>
    </xf>
    <xf numFmtId="0" fontId="21" fillId="4" borderId="17" xfId="0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6" borderId="1" xfId="0" applyFont="1" applyFill="1" applyBorder="1" applyAlignment="1">
      <alignment horizontal="center" vertical="center" wrapText="1"/>
    </xf>
    <xf numFmtId="2" fontId="0" fillId="2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Font="1" applyFill="1" applyBorder="1" applyAlignment="1">
      <alignment horizontal="right" vertical="center" wrapText="1"/>
    </xf>
    <xf numFmtId="165" fontId="0" fillId="2" borderId="1" xfId="0" applyNumberFormat="1" applyFont="1" applyFill="1" applyBorder="1" applyAlignment="1">
      <alignment horizontal="right" vertical="center" wrapText="1"/>
    </xf>
    <xf numFmtId="0" fontId="0" fillId="5" borderId="1" xfId="0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23" fillId="5" borderId="1" xfId="0" applyFont="1" applyFill="1" applyBorder="1" applyAlignment="1">
      <alignment vertical="center" wrapText="1"/>
    </xf>
    <xf numFmtId="165" fontId="0" fillId="5" borderId="1" xfId="0" applyNumberFormat="1" applyFont="1" applyFill="1" applyBorder="1" applyAlignment="1">
      <alignment horizontal="right" vertical="center" wrapText="1"/>
    </xf>
    <xf numFmtId="0" fontId="0" fillId="6" borderId="1" xfId="0" applyFont="1" applyFill="1" applyBorder="1" applyAlignment="1">
      <alignment vertical="center" wrapText="1"/>
    </xf>
    <xf numFmtId="165" fontId="0" fillId="6" borderId="1" xfId="0" applyNumberFormat="1" applyFont="1" applyFill="1" applyBorder="1" applyAlignment="1">
      <alignment horizontal="right" vertical="center" wrapText="1"/>
    </xf>
    <xf numFmtId="0" fontId="0" fillId="5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left" vertical="center" wrapText="1"/>
    </xf>
    <xf numFmtId="165" fontId="9" fillId="6" borderId="1" xfId="0" applyNumberFormat="1" applyFont="1" applyFill="1" applyBorder="1" applyAlignment="1">
      <alignment horizontal="right" wrapText="1"/>
    </xf>
    <xf numFmtId="1" fontId="0" fillId="0" borderId="1" xfId="0" applyNumberFormat="1" applyFont="1" applyBorder="1" applyAlignment="1" applyProtection="1">
      <alignment horizontal="left" vertical="center" wrapText="1"/>
      <protection locked="0"/>
    </xf>
    <xf numFmtId="165" fontId="0" fillId="0" borderId="1" xfId="0" applyNumberFormat="1" applyFont="1" applyBorder="1" applyAlignment="1" applyProtection="1">
      <alignment horizontal="right" vertical="center" wrapText="1"/>
    </xf>
    <xf numFmtId="165" fontId="0" fillId="2" borderId="1" xfId="0" applyNumberFormat="1" applyFont="1" applyFill="1" applyBorder="1" applyAlignment="1" applyProtection="1">
      <alignment horizontal="right" vertical="center" wrapText="1"/>
    </xf>
    <xf numFmtId="0" fontId="10" fillId="2" borderId="1" xfId="0" applyFont="1" applyFill="1" applyBorder="1" applyAlignment="1">
      <alignment vertical="center" wrapText="1"/>
    </xf>
    <xf numFmtId="165" fontId="10" fillId="2" borderId="1" xfId="0" applyNumberFormat="1" applyFont="1" applyFill="1" applyBorder="1" applyAlignment="1">
      <alignment horizontal="right" vertical="center" wrapText="1"/>
    </xf>
    <xf numFmtId="164" fontId="3" fillId="4" borderId="1" xfId="0" applyNumberFormat="1" applyFont="1" applyFill="1" applyBorder="1" applyAlignment="1">
      <alignment horizontal="right" vertical="center" wrapText="1"/>
    </xf>
    <xf numFmtId="165" fontId="2" fillId="2" borderId="1" xfId="0" applyNumberFormat="1" applyFont="1" applyFill="1" applyBorder="1" applyAlignment="1">
      <alignment horizontal="right" wrapText="1"/>
    </xf>
    <xf numFmtId="165" fontId="2" fillId="6" borderId="1" xfId="0" applyNumberFormat="1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2" fontId="0" fillId="5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 wrapText="1"/>
    </xf>
    <xf numFmtId="2" fontId="0" fillId="6" borderId="1" xfId="0" applyNumberFormat="1" applyFont="1" applyFill="1" applyBorder="1" applyAlignment="1">
      <alignment horizontal="center" vertical="center" wrapText="1"/>
    </xf>
    <xf numFmtId="1" fontId="0" fillId="6" borderId="1" xfId="0" applyNumberFormat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wrapText="1"/>
    </xf>
    <xf numFmtId="2" fontId="9" fillId="6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Border="1" applyAlignment="1" applyProtection="1">
      <alignment horizontal="center" vertical="center" wrapText="1"/>
      <protection locked="0"/>
    </xf>
    <xf numFmtId="2" fontId="0" fillId="0" borderId="1" xfId="0" applyNumberFormat="1" applyFont="1" applyBorder="1" applyAlignment="1" applyProtection="1">
      <alignment horizontal="center" vertical="center" wrapText="1"/>
      <protection locked="0"/>
    </xf>
    <xf numFmtId="2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0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10"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8F8F8"/>
      <color rgb="FFFBFAFC"/>
      <color rgb="FFF2F0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4"/>
  <sheetViews>
    <sheetView tabSelected="1" workbookViewId="0">
      <selection activeCell="E43" sqref="E43"/>
    </sheetView>
  </sheetViews>
  <sheetFormatPr defaultRowHeight="15"/>
  <cols>
    <col min="1" max="1" width="46.7109375" style="1" customWidth="1"/>
    <col min="2" max="2" width="7.28515625" style="147" customWidth="1"/>
    <col min="3" max="3" width="8.28515625" style="148" customWidth="1"/>
    <col min="4" max="4" width="8.7109375" style="86" customWidth="1"/>
    <col min="5" max="5" width="14.28515625" style="86" customWidth="1"/>
    <col min="6" max="6" width="13.5703125" style="26" customWidth="1"/>
    <col min="7" max="7" width="13.28515625" style="26" customWidth="1"/>
    <col min="8" max="8" width="16.28515625" style="26" customWidth="1"/>
    <col min="9" max="9" width="11.5703125" style="26" customWidth="1"/>
    <col min="10" max="10" width="17.28515625" style="26" customWidth="1"/>
    <col min="11" max="16" width="11.5703125" style="26" customWidth="1"/>
    <col min="17" max="1025" width="11.5703125" customWidth="1"/>
  </cols>
  <sheetData>
    <row r="1" spans="1:25" s="2" customFormat="1" ht="15.75" customHeight="1">
      <c r="A1" s="24" t="s">
        <v>0</v>
      </c>
      <c r="B1" s="149" t="s">
        <v>283</v>
      </c>
      <c r="C1" s="150" t="s">
        <v>284</v>
      </c>
      <c r="D1" s="125" t="s">
        <v>3</v>
      </c>
      <c r="E1" s="125" t="s">
        <v>4</v>
      </c>
      <c r="F1" s="63"/>
      <c r="G1" s="27"/>
      <c r="H1" s="27"/>
      <c r="I1" s="28"/>
      <c r="J1" s="27"/>
      <c r="K1" s="27"/>
      <c r="L1" s="27"/>
      <c r="M1" s="27"/>
      <c r="N1" s="27"/>
      <c r="O1" s="27"/>
      <c r="P1" s="27"/>
    </row>
    <row r="2" spans="1:25" s="2" customFormat="1" ht="15.75">
      <c r="A2" s="110" t="s">
        <v>5</v>
      </c>
      <c r="B2" s="149"/>
      <c r="C2" s="150"/>
      <c r="D2" s="125"/>
      <c r="E2" s="125"/>
      <c r="F2" s="63"/>
      <c r="G2" s="27"/>
      <c r="H2" s="27"/>
      <c r="I2" s="28"/>
      <c r="J2" s="27"/>
      <c r="K2" s="27"/>
      <c r="L2" s="27"/>
      <c r="M2" s="27"/>
      <c r="N2" s="27"/>
      <c r="O2" s="27"/>
      <c r="P2" s="27"/>
    </row>
    <row r="3" spans="1:25" s="5" customFormat="1" ht="30" customHeight="1">
      <c r="A3" s="111" t="s">
        <v>281</v>
      </c>
      <c r="B3" s="128" t="s">
        <v>7</v>
      </c>
      <c r="C3" s="103">
        <v>3.89</v>
      </c>
      <c r="D3" s="105">
        <v>850</v>
      </c>
      <c r="E3" s="105">
        <f t="shared" ref="E3:E5" si="0">C3*D3</f>
        <v>3306.5</v>
      </c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25" s="5" customFormat="1">
      <c r="A4" s="101" t="s">
        <v>240</v>
      </c>
      <c r="B4" s="128" t="s">
        <v>7</v>
      </c>
      <c r="C4" s="103">
        <v>2.8</v>
      </c>
      <c r="D4" s="105">
        <v>850</v>
      </c>
      <c r="E4" s="105">
        <f t="shared" si="0"/>
        <v>2380</v>
      </c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25" s="38" customFormat="1" ht="13.5" customHeight="1">
      <c r="A5" s="112" t="s">
        <v>280</v>
      </c>
      <c r="B5" s="129" t="s">
        <v>8</v>
      </c>
      <c r="C5" s="103">
        <v>1</v>
      </c>
      <c r="D5" s="105">
        <v>3500</v>
      </c>
      <c r="E5" s="105">
        <f t="shared" si="0"/>
        <v>3500</v>
      </c>
      <c r="F5" s="69"/>
      <c r="G5" s="27"/>
      <c r="H5" s="27"/>
      <c r="I5" s="28"/>
      <c r="J5" s="27"/>
      <c r="K5" s="27"/>
      <c r="L5" s="27"/>
      <c r="M5" s="27"/>
      <c r="N5" s="27"/>
      <c r="O5" s="63"/>
      <c r="P5" s="63"/>
      <c r="Q5" s="63"/>
      <c r="R5" s="27"/>
      <c r="S5" s="28"/>
      <c r="T5" s="27"/>
      <c r="U5" s="27"/>
      <c r="V5" s="27"/>
      <c r="W5" s="27"/>
      <c r="X5" s="27"/>
      <c r="Y5" s="27"/>
    </row>
    <row r="6" spans="1:25" s="5" customFormat="1" ht="30">
      <c r="A6" s="101" t="s">
        <v>139</v>
      </c>
      <c r="B6" s="130" t="s">
        <v>282</v>
      </c>
      <c r="C6" s="103">
        <v>1</v>
      </c>
      <c r="D6" s="105">
        <v>1850</v>
      </c>
      <c r="E6" s="105">
        <f t="shared" ref="E6:E7" si="1">C6*D6</f>
        <v>1850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25" s="21" customFormat="1" ht="27" customHeight="1">
      <c r="A7" s="106" t="s">
        <v>259</v>
      </c>
      <c r="B7" s="131" t="s">
        <v>8</v>
      </c>
      <c r="C7" s="132">
        <v>3</v>
      </c>
      <c r="D7" s="113">
        <v>800</v>
      </c>
      <c r="E7" s="113">
        <f t="shared" si="1"/>
        <v>2400</v>
      </c>
    </row>
    <row r="8" spans="1:25" s="2" customFormat="1" ht="15.75">
      <c r="A8" s="6" t="s">
        <v>9</v>
      </c>
      <c r="B8" s="7"/>
      <c r="C8" s="133"/>
      <c r="D8" s="83"/>
      <c r="E8" s="126">
        <f>SUM(E3:E7)</f>
        <v>13436.5</v>
      </c>
      <c r="F8" s="27"/>
      <c r="G8" s="27"/>
      <c r="H8" s="27"/>
      <c r="I8" s="28"/>
      <c r="J8" s="27"/>
      <c r="K8" s="27"/>
      <c r="L8" s="27"/>
      <c r="M8" s="27"/>
      <c r="N8" s="27"/>
      <c r="O8" s="27"/>
      <c r="P8" s="27"/>
    </row>
    <row r="9" spans="1:25" s="2" customFormat="1" ht="15.75" customHeight="1">
      <c r="A9" s="24" t="s">
        <v>0</v>
      </c>
      <c r="B9" s="149" t="s">
        <v>283</v>
      </c>
      <c r="C9" s="150" t="s">
        <v>284</v>
      </c>
      <c r="D9" s="125" t="s">
        <v>3</v>
      </c>
      <c r="E9" s="125" t="s">
        <v>4</v>
      </c>
      <c r="F9" s="63"/>
      <c r="G9" s="27"/>
      <c r="H9" s="27"/>
      <c r="I9" s="28"/>
      <c r="J9" s="27"/>
      <c r="K9" s="27"/>
      <c r="L9" s="27"/>
      <c r="M9" s="27"/>
      <c r="N9" s="27"/>
      <c r="O9" s="27"/>
      <c r="P9" s="27"/>
    </row>
    <row r="10" spans="1:25" s="2" customFormat="1" ht="15.75">
      <c r="A10" s="110" t="s">
        <v>10</v>
      </c>
      <c r="B10" s="149"/>
      <c r="C10" s="150"/>
      <c r="D10" s="125"/>
      <c r="E10" s="125"/>
      <c r="F10" s="63"/>
      <c r="G10" s="27"/>
      <c r="H10" s="27"/>
      <c r="I10" s="28"/>
      <c r="J10" s="27"/>
      <c r="K10" s="27"/>
      <c r="L10" s="27"/>
      <c r="M10" s="27"/>
      <c r="N10" s="27"/>
      <c r="O10" s="27"/>
      <c r="P10" s="27"/>
    </row>
    <row r="11" spans="1:25" s="5" customFormat="1" ht="15" customHeight="1">
      <c r="A11" s="111" t="s">
        <v>239</v>
      </c>
      <c r="B11" s="128" t="s">
        <v>7</v>
      </c>
      <c r="C11" s="103">
        <f>'исходник для заполнения'!C7</f>
        <v>12.6</v>
      </c>
      <c r="D11" s="105">
        <v>450</v>
      </c>
      <c r="E11" s="105">
        <f t="shared" ref="E11" si="2">C11*D11</f>
        <v>5670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</row>
    <row r="12" spans="1:25" s="5" customFormat="1" ht="15" customHeight="1">
      <c r="A12" s="111" t="s">
        <v>279</v>
      </c>
      <c r="B12" s="128" t="s">
        <v>6</v>
      </c>
      <c r="C12" s="103">
        <f>'исходник для заполнения'!C24</f>
        <v>7</v>
      </c>
      <c r="D12" s="105">
        <v>50</v>
      </c>
      <c r="E12" s="105">
        <f t="shared" ref="E12:E15" si="3">C12*D12</f>
        <v>350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</row>
    <row r="13" spans="1:25" s="5" customFormat="1" ht="15" customHeight="1">
      <c r="A13" s="111" t="s">
        <v>15</v>
      </c>
      <c r="B13" s="128" t="s">
        <v>6</v>
      </c>
      <c r="C13" s="103">
        <v>11.2</v>
      </c>
      <c r="D13" s="105">
        <v>700</v>
      </c>
      <c r="E13" s="105">
        <f t="shared" si="3"/>
        <v>7839.9999999999991</v>
      </c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</row>
    <row r="14" spans="1:25" s="5" customFormat="1" ht="15" customHeight="1">
      <c r="A14" s="111" t="s">
        <v>16</v>
      </c>
      <c r="B14" s="128" t="s">
        <v>143</v>
      </c>
      <c r="C14" s="134">
        <f>'исходник для заполнения'!C26</f>
        <v>1</v>
      </c>
      <c r="D14" s="105">
        <v>2200</v>
      </c>
      <c r="E14" s="105">
        <f t="shared" si="3"/>
        <v>2200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</row>
    <row r="15" spans="1:25" s="5" customFormat="1" ht="15" customHeight="1">
      <c r="A15" s="101" t="s">
        <v>159</v>
      </c>
      <c r="B15" s="128" t="s">
        <v>7</v>
      </c>
      <c r="C15" s="103">
        <f>'исходник для заполнения'!C28</f>
        <v>2.7</v>
      </c>
      <c r="D15" s="105">
        <v>600</v>
      </c>
      <c r="E15" s="105">
        <f t="shared" si="3"/>
        <v>1620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</row>
    <row r="16" spans="1:25" s="2" customFormat="1" ht="15.75">
      <c r="A16" s="6" t="s">
        <v>9</v>
      </c>
      <c r="B16" s="7"/>
      <c r="C16" s="133"/>
      <c r="D16" s="83"/>
      <c r="E16" s="126">
        <f>SUM(E11:E15)</f>
        <v>17680</v>
      </c>
      <c r="F16" s="63"/>
      <c r="G16" s="27"/>
      <c r="H16" s="27"/>
      <c r="I16" s="28"/>
      <c r="J16" s="27"/>
      <c r="K16" s="27"/>
      <c r="L16" s="27"/>
      <c r="M16" s="27"/>
      <c r="N16" s="27"/>
      <c r="O16" s="27"/>
      <c r="P16" s="27"/>
    </row>
    <row r="17" spans="1:16" s="2" customFormat="1" ht="15.75" customHeight="1">
      <c r="A17" s="24" t="s">
        <v>0</v>
      </c>
      <c r="B17" s="149" t="s">
        <v>283</v>
      </c>
      <c r="C17" s="150" t="s">
        <v>284</v>
      </c>
      <c r="D17" s="125" t="s">
        <v>3</v>
      </c>
      <c r="E17" s="125" t="s">
        <v>4</v>
      </c>
      <c r="F17" s="27"/>
      <c r="G17" s="27"/>
      <c r="H17" s="27"/>
      <c r="I17" s="28"/>
      <c r="J17" s="27"/>
      <c r="K17" s="27"/>
      <c r="L17" s="27"/>
      <c r="M17" s="27"/>
      <c r="N17" s="27"/>
      <c r="O17" s="27"/>
      <c r="P17" s="27"/>
    </row>
    <row r="18" spans="1:16" s="2" customFormat="1" ht="15.75">
      <c r="A18" s="110" t="s">
        <v>18</v>
      </c>
      <c r="B18" s="149"/>
      <c r="C18" s="150"/>
      <c r="D18" s="125"/>
      <c r="E18" s="125"/>
      <c r="F18" s="63"/>
      <c r="G18" s="27"/>
      <c r="H18" s="27"/>
      <c r="I18" s="28"/>
      <c r="J18" s="27"/>
      <c r="K18" s="27"/>
      <c r="L18" s="27"/>
      <c r="M18" s="27"/>
      <c r="N18" s="27"/>
      <c r="O18" s="27"/>
      <c r="P18" s="27"/>
    </row>
    <row r="19" spans="1:16" s="5" customFormat="1" ht="27" customHeight="1">
      <c r="A19" s="114" t="s">
        <v>19</v>
      </c>
      <c r="B19" s="102" t="s">
        <v>6</v>
      </c>
      <c r="C19" s="135">
        <v>28</v>
      </c>
      <c r="D19" s="115">
        <v>50</v>
      </c>
      <c r="E19" s="115">
        <f t="shared" ref="E19:E23" si="4">C19*D19</f>
        <v>1400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</row>
    <row r="20" spans="1:16" s="5" customFormat="1" ht="15" customHeight="1">
      <c r="A20" s="114" t="s">
        <v>20</v>
      </c>
      <c r="B20" s="102" t="s">
        <v>8</v>
      </c>
      <c r="C20" s="136">
        <f>C19/2</f>
        <v>14</v>
      </c>
      <c r="D20" s="115">
        <v>100</v>
      </c>
      <c r="E20" s="115">
        <f t="shared" si="4"/>
        <v>1400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</row>
    <row r="21" spans="1:16" s="5" customFormat="1" ht="29.25" customHeight="1">
      <c r="A21" s="100" t="s">
        <v>21</v>
      </c>
      <c r="B21" s="102" t="s">
        <v>6</v>
      </c>
      <c r="C21" s="135">
        <v>28</v>
      </c>
      <c r="D21" s="115">
        <v>350</v>
      </c>
      <c r="E21" s="115">
        <f t="shared" si="4"/>
        <v>9800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</row>
    <row r="22" spans="1:16" s="5" customFormat="1" ht="30" customHeight="1">
      <c r="A22" s="114" t="s">
        <v>22</v>
      </c>
      <c r="B22" s="102" t="s">
        <v>6</v>
      </c>
      <c r="C22" s="135">
        <v>23.2</v>
      </c>
      <c r="D22" s="115">
        <v>350</v>
      </c>
      <c r="E22" s="115">
        <f t="shared" si="4"/>
        <v>8120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</row>
    <row r="23" spans="1:16" s="5" customFormat="1" ht="27" customHeight="1">
      <c r="A23" s="111" t="s">
        <v>23</v>
      </c>
      <c r="B23" s="128" t="s">
        <v>6</v>
      </c>
      <c r="C23" s="103">
        <f>объемы!J10+объемы!K10</f>
        <v>13.7</v>
      </c>
      <c r="D23" s="105">
        <v>345</v>
      </c>
      <c r="E23" s="105">
        <f t="shared" si="4"/>
        <v>4726.5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</row>
    <row r="24" spans="1:16" s="5" customFormat="1" ht="27" customHeight="1">
      <c r="A24" s="101" t="s">
        <v>260</v>
      </c>
      <c r="B24" s="128" t="s">
        <v>7</v>
      </c>
      <c r="C24" s="103">
        <f>объемы!I11</f>
        <v>43.241000000000007</v>
      </c>
      <c r="D24" s="105">
        <v>50</v>
      </c>
      <c r="E24" s="105">
        <f t="shared" ref="E24:E26" si="5">C24*D24</f>
        <v>2162.0500000000002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</row>
    <row r="25" spans="1:16" s="5" customFormat="1" ht="15" customHeight="1">
      <c r="A25" s="111" t="s">
        <v>26</v>
      </c>
      <c r="B25" s="128" t="s">
        <v>7</v>
      </c>
      <c r="C25" s="103">
        <f>объемы!I11</f>
        <v>43.241000000000007</v>
      </c>
      <c r="D25" s="105">
        <v>100</v>
      </c>
      <c r="E25" s="105">
        <f t="shared" si="5"/>
        <v>4324.1000000000004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</row>
    <row r="26" spans="1:16" s="5" customFormat="1" ht="27" customHeight="1">
      <c r="A26" s="101" t="s">
        <v>261</v>
      </c>
      <c r="B26" s="128" t="s">
        <v>7</v>
      </c>
      <c r="C26" s="103">
        <f>объемы!I11</f>
        <v>43.241000000000007</v>
      </c>
      <c r="D26" s="105">
        <v>250</v>
      </c>
      <c r="E26" s="105">
        <f t="shared" si="5"/>
        <v>10810.250000000002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</row>
    <row r="27" spans="1:16" s="5" customFormat="1" ht="15" customHeight="1">
      <c r="A27" s="114" t="s">
        <v>27</v>
      </c>
      <c r="B27" s="102" t="s">
        <v>6</v>
      </c>
      <c r="C27" s="135">
        <f>объемы!J11</f>
        <v>58.059999999999995</v>
      </c>
      <c r="D27" s="115">
        <v>45</v>
      </c>
      <c r="E27" s="115">
        <f t="shared" ref="E27" si="6">C27*D27</f>
        <v>2612.6999999999998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</row>
    <row r="28" spans="1:16" s="10" customFormat="1" ht="15" customHeight="1">
      <c r="A28" s="116" t="s">
        <v>28</v>
      </c>
      <c r="B28" s="137" t="s">
        <v>6</v>
      </c>
      <c r="C28" s="132">
        <v>8</v>
      </c>
      <c r="D28" s="113">
        <v>80</v>
      </c>
      <c r="E28" s="113">
        <f>C28*D28</f>
        <v>640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</row>
    <row r="29" spans="1:16" s="10" customFormat="1" ht="15" customHeight="1">
      <c r="A29" s="116" t="s">
        <v>29</v>
      </c>
      <c r="B29" s="137" t="s">
        <v>6</v>
      </c>
      <c r="C29" s="132">
        <v>8</v>
      </c>
      <c r="D29" s="113">
        <v>350</v>
      </c>
      <c r="E29" s="113">
        <f>C29*D29</f>
        <v>2800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</row>
    <row r="30" spans="1:16" s="2" customFormat="1" ht="15.75">
      <c r="A30" s="6" t="s">
        <v>9</v>
      </c>
      <c r="B30" s="7"/>
      <c r="C30" s="133"/>
      <c r="D30" s="83"/>
      <c r="E30" s="126">
        <f>SUM(E19:E29)</f>
        <v>48795.6</v>
      </c>
      <c r="F30" s="27"/>
      <c r="G30" s="27"/>
      <c r="H30" s="27"/>
      <c r="I30" s="28"/>
      <c r="J30" s="27"/>
      <c r="K30" s="27"/>
      <c r="L30" s="27"/>
      <c r="M30" s="27"/>
      <c r="N30" s="27"/>
      <c r="O30" s="27"/>
      <c r="P30" s="27"/>
    </row>
    <row r="31" spans="1:16" s="2" customFormat="1" ht="15.75" customHeight="1">
      <c r="A31" s="24" t="s">
        <v>0</v>
      </c>
      <c r="B31" s="149" t="s">
        <v>283</v>
      </c>
      <c r="C31" s="150" t="s">
        <v>284</v>
      </c>
      <c r="D31" s="125" t="s">
        <v>3</v>
      </c>
      <c r="E31" s="125" t="s">
        <v>4</v>
      </c>
      <c r="F31" s="63"/>
      <c r="G31" s="27"/>
      <c r="H31" s="27"/>
      <c r="I31" s="28"/>
      <c r="J31" s="27"/>
      <c r="K31" s="27"/>
      <c r="L31" s="27"/>
      <c r="M31" s="27"/>
      <c r="N31" s="27"/>
      <c r="O31" s="27"/>
      <c r="P31" s="27"/>
    </row>
    <row r="32" spans="1:16" s="2" customFormat="1" ht="15.75">
      <c r="A32" s="110" t="s">
        <v>30</v>
      </c>
      <c r="B32" s="149"/>
      <c r="C32" s="150"/>
      <c r="D32" s="125"/>
      <c r="E32" s="125"/>
      <c r="F32" s="63"/>
      <c r="G32" s="27"/>
      <c r="H32" s="27"/>
      <c r="I32" s="28"/>
      <c r="J32" s="27"/>
      <c r="K32" s="27"/>
      <c r="L32" s="27"/>
      <c r="M32" s="27"/>
      <c r="N32" s="27"/>
      <c r="O32" s="27"/>
      <c r="P32" s="27"/>
    </row>
    <row r="33" spans="1:24" s="21" customFormat="1" ht="15" customHeight="1">
      <c r="A33" s="117" t="s">
        <v>31</v>
      </c>
      <c r="B33" s="107" t="s">
        <v>32</v>
      </c>
      <c r="C33" s="138">
        <f>'исходник для заполнения'!C40+'исходник для заполнения'!C41+'исходник для заполнения'!C42*2+'исходник для заполнения'!C43*2+'исходник для заполнения'!C45*2+'исходник для заполнения'!C46*2+'исходник для заполнения'!C54*2+'исходник для заполнения'!C56*2+'исходник для заполнения'!C59*2+'исходник для заполнения'!C62+'исходник для заполнения'!C63*2+'исходник для заполнения'!C64*2+'исходник для заполнения'!C65*2+'исходник для заполнения'!C83*2+'исходник для заполнения'!C47*2</f>
        <v>13</v>
      </c>
      <c r="D33" s="104">
        <v>850</v>
      </c>
      <c r="E33" s="104">
        <f t="shared" ref="E33:E34" si="7">C33*D33</f>
        <v>11050</v>
      </c>
    </row>
    <row r="34" spans="1:24" s="21" customFormat="1" ht="15" customHeight="1">
      <c r="A34" s="109" t="s">
        <v>151</v>
      </c>
      <c r="B34" s="107" t="s">
        <v>32</v>
      </c>
      <c r="C34" s="138">
        <f>'исходник для заполнения'!C40+'исходник для заполнения'!C41+'исходник для заполнения'!C42+'исходник для заполнения'!C46+'исходник для заполнения'!C54+'исходник для заполнения'!C56+'исходник для заполнения'!C59+'исходник для заполнения'!C62+'исходник для заполнения'!C63+'исходник для заполнения'!C64+'исходник для заполнения'!C65+'исходник для заполнения'!C83+'исходник для заполнения'!C47</f>
        <v>7</v>
      </c>
      <c r="D34" s="104">
        <v>800</v>
      </c>
      <c r="E34" s="104">
        <f t="shared" si="7"/>
        <v>5600</v>
      </c>
    </row>
    <row r="35" spans="1:24" s="21" customFormat="1" ht="15" customHeight="1">
      <c r="A35" s="109" t="s">
        <v>236</v>
      </c>
      <c r="B35" s="107" t="s">
        <v>8</v>
      </c>
      <c r="C35" s="138">
        <f>'исходник для заполнения'!C40</f>
        <v>1</v>
      </c>
      <c r="D35" s="104">
        <v>2850</v>
      </c>
      <c r="E35" s="104">
        <f t="shared" ref="E35:E41" si="8">C35*D35</f>
        <v>2850</v>
      </c>
    </row>
    <row r="36" spans="1:24" s="21" customFormat="1" ht="15" customHeight="1">
      <c r="A36" s="117" t="s">
        <v>47</v>
      </c>
      <c r="B36" s="107" t="s">
        <v>8</v>
      </c>
      <c r="C36" s="138">
        <f>'исходник для заполнения'!C59</f>
        <v>1</v>
      </c>
      <c r="D36" s="104">
        <v>1850</v>
      </c>
      <c r="E36" s="104">
        <f t="shared" si="8"/>
        <v>1850</v>
      </c>
    </row>
    <row r="37" spans="1:24" s="21" customFormat="1" ht="15" customHeight="1">
      <c r="A37" s="117" t="s">
        <v>287</v>
      </c>
      <c r="B37" s="107" t="s">
        <v>8</v>
      </c>
      <c r="C37" s="138">
        <f>'исходник для заполнения'!C60</f>
        <v>0.9</v>
      </c>
      <c r="D37" s="104">
        <v>2500</v>
      </c>
      <c r="E37" s="104">
        <f t="shared" ref="E37" si="9">C37*D37</f>
        <v>2250</v>
      </c>
    </row>
    <row r="38" spans="1:24" s="21" customFormat="1" ht="15" customHeight="1">
      <c r="A38" s="117" t="s">
        <v>48</v>
      </c>
      <c r="B38" s="107" t="s">
        <v>6</v>
      </c>
      <c r="C38" s="108">
        <v>1.2</v>
      </c>
      <c r="D38" s="104">
        <v>4950</v>
      </c>
      <c r="E38" s="104">
        <f t="shared" si="8"/>
        <v>5940</v>
      </c>
    </row>
    <row r="39" spans="1:24" s="21" customFormat="1" ht="15" customHeight="1">
      <c r="A39" s="117" t="s">
        <v>42</v>
      </c>
      <c r="B39" s="107" t="s">
        <v>8</v>
      </c>
      <c r="C39" s="138">
        <f>'исходник для заполнения'!C64</f>
        <v>1</v>
      </c>
      <c r="D39" s="104">
        <v>3500</v>
      </c>
      <c r="E39" s="104">
        <f t="shared" si="8"/>
        <v>3500</v>
      </c>
    </row>
    <row r="40" spans="1:24" s="21" customFormat="1" ht="15" customHeight="1">
      <c r="A40" s="117" t="s">
        <v>41</v>
      </c>
      <c r="B40" s="107" t="s">
        <v>8</v>
      </c>
      <c r="C40" s="138">
        <f>'исходник для заполнения'!C66</f>
        <v>1</v>
      </c>
      <c r="D40" s="104">
        <v>2350</v>
      </c>
      <c r="E40" s="104">
        <f t="shared" si="8"/>
        <v>2350</v>
      </c>
    </row>
    <row r="41" spans="1:24" s="21" customFormat="1" ht="15" customHeight="1">
      <c r="A41" s="117" t="s">
        <v>40</v>
      </c>
      <c r="B41" s="107" t="s">
        <v>7</v>
      </c>
      <c r="C41" s="108">
        <f>'исходник для заполнения'!C68</f>
        <v>6.5</v>
      </c>
      <c r="D41" s="104">
        <v>890</v>
      </c>
      <c r="E41" s="104">
        <f t="shared" si="8"/>
        <v>5785</v>
      </c>
    </row>
    <row r="42" spans="1:24" s="2" customFormat="1" ht="15.75">
      <c r="A42" s="6" t="s">
        <v>9</v>
      </c>
      <c r="B42" s="7"/>
      <c r="C42" s="133"/>
      <c r="D42" s="83"/>
      <c r="E42" s="126">
        <f>SUM(E33:E41)</f>
        <v>41175</v>
      </c>
      <c r="F42" s="63"/>
      <c r="G42" s="27"/>
      <c r="H42" s="27"/>
      <c r="I42" s="28"/>
      <c r="J42" s="27"/>
      <c r="K42" s="27"/>
      <c r="L42" s="27"/>
      <c r="M42" s="27"/>
      <c r="N42" s="27"/>
      <c r="O42" s="27"/>
      <c r="P42" s="27"/>
    </row>
    <row r="43" spans="1:24" s="39" customFormat="1" ht="15.75">
      <c r="A43" s="118" t="s">
        <v>172</v>
      </c>
      <c r="B43" s="139"/>
      <c r="C43" s="140"/>
      <c r="D43" s="119"/>
      <c r="E43" s="127">
        <f>+E42+E30+E16+E8</f>
        <v>121087.1</v>
      </c>
      <c r="F43" s="64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</row>
    <row r="44" spans="1:24" s="2" customFormat="1" ht="15.75" customHeight="1">
      <c r="A44" s="24" t="s">
        <v>0</v>
      </c>
      <c r="B44" s="149" t="s">
        <v>283</v>
      </c>
      <c r="C44" s="150" t="s">
        <v>284</v>
      </c>
      <c r="D44" s="125" t="s">
        <v>3</v>
      </c>
      <c r="E44" s="125" t="s">
        <v>4</v>
      </c>
      <c r="F44" s="27"/>
      <c r="G44" s="27"/>
      <c r="H44" s="27"/>
      <c r="I44" s="28"/>
      <c r="J44" s="27"/>
      <c r="K44" s="27"/>
      <c r="L44" s="27"/>
      <c r="M44" s="27"/>
      <c r="N44" s="27"/>
      <c r="O44" s="27"/>
      <c r="P44" s="27"/>
    </row>
    <row r="45" spans="1:24" s="2" customFormat="1" ht="15.75">
      <c r="A45" s="110" t="s">
        <v>70</v>
      </c>
      <c r="B45" s="149"/>
      <c r="C45" s="150"/>
      <c r="D45" s="125"/>
      <c r="E45" s="125"/>
      <c r="F45" s="27"/>
      <c r="G45" s="27"/>
      <c r="H45" s="27"/>
      <c r="I45" s="28"/>
      <c r="J45" s="27"/>
      <c r="K45" s="27"/>
      <c r="L45" s="27"/>
      <c r="M45" s="27"/>
      <c r="N45" s="27"/>
      <c r="O45" s="27"/>
      <c r="P45" s="27"/>
    </row>
    <row r="46" spans="1:24" s="21" customFormat="1" ht="29.25" customHeight="1">
      <c r="A46" s="109" t="s">
        <v>262</v>
      </c>
      <c r="B46" s="107" t="s">
        <v>6</v>
      </c>
      <c r="C46" s="108">
        <v>26.62</v>
      </c>
      <c r="D46" s="104">
        <v>80</v>
      </c>
      <c r="E46" s="104">
        <f t="shared" ref="E46:E55" si="10">C46*D46</f>
        <v>2129.6</v>
      </c>
    </row>
    <row r="47" spans="1:24" s="5" customFormat="1" ht="15" customHeight="1">
      <c r="A47" s="111" t="s">
        <v>263</v>
      </c>
      <c r="B47" s="128" t="s">
        <v>6</v>
      </c>
      <c r="C47" s="103">
        <v>22.62</v>
      </c>
      <c r="D47" s="105">
        <v>1100</v>
      </c>
      <c r="E47" s="105">
        <f t="shared" si="10"/>
        <v>24882</v>
      </c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</row>
    <row r="48" spans="1:24" s="5" customFormat="1" ht="15" customHeight="1">
      <c r="A48" s="111" t="s">
        <v>264</v>
      </c>
      <c r="B48" s="128" t="s">
        <v>7</v>
      </c>
      <c r="C48" s="103">
        <v>4.4000000000000004</v>
      </c>
      <c r="D48" s="105">
        <v>1100</v>
      </c>
      <c r="E48" s="105">
        <f t="shared" si="10"/>
        <v>4840</v>
      </c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</row>
    <row r="49" spans="1:16" s="21" customFormat="1" ht="15" customHeight="1">
      <c r="A49" s="117" t="s">
        <v>71</v>
      </c>
      <c r="B49" s="107" t="s">
        <v>6</v>
      </c>
      <c r="C49" s="108">
        <v>27.2</v>
      </c>
      <c r="D49" s="104">
        <v>150</v>
      </c>
      <c r="E49" s="104">
        <f t="shared" si="10"/>
        <v>4080</v>
      </c>
    </row>
    <row r="50" spans="1:16" s="21" customFormat="1" ht="28.5" customHeight="1">
      <c r="A50" s="106" t="s">
        <v>184</v>
      </c>
      <c r="B50" s="137" t="s">
        <v>8</v>
      </c>
      <c r="C50" s="132">
        <v>18</v>
      </c>
      <c r="D50" s="113">
        <v>350</v>
      </c>
      <c r="E50" s="113">
        <f t="shared" si="10"/>
        <v>6300</v>
      </c>
      <c r="F50" s="26"/>
      <c r="G50" s="66"/>
      <c r="I50" s="66"/>
      <c r="J50" s="66"/>
      <c r="K50" s="66"/>
    </row>
    <row r="51" spans="1:16" s="5" customFormat="1" ht="15" customHeight="1">
      <c r="A51" s="101" t="s">
        <v>192</v>
      </c>
      <c r="B51" s="128" t="s">
        <v>7</v>
      </c>
      <c r="C51" s="103">
        <v>3.4</v>
      </c>
      <c r="D51" s="105">
        <v>1100</v>
      </c>
      <c r="E51" s="105">
        <f t="shared" si="10"/>
        <v>3740</v>
      </c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</row>
    <row r="52" spans="1:16" s="5" customFormat="1" ht="15" customHeight="1">
      <c r="A52" s="101" t="s">
        <v>193</v>
      </c>
      <c r="B52" s="128" t="s">
        <v>7</v>
      </c>
      <c r="C52" s="103">
        <v>2.8</v>
      </c>
      <c r="D52" s="105">
        <v>1100</v>
      </c>
      <c r="E52" s="105">
        <f t="shared" ref="E52:E54" si="11">C52*D52</f>
        <v>3080</v>
      </c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</row>
    <row r="53" spans="1:16" s="5" customFormat="1" ht="15" customHeight="1">
      <c r="A53" s="101" t="s">
        <v>210</v>
      </c>
      <c r="B53" s="128" t="s">
        <v>6</v>
      </c>
      <c r="C53" s="103">
        <f>объемы!J10</f>
        <v>4.8</v>
      </c>
      <c r="D53" s="105">
        <v>80</v>
      </c>
      <c r="E53" s="105">
        <f t="shared" si="11"/>
        <v>384</v>
      </c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</row>
    <row r="54" spans="1:16" s="5" customFormat="1" ht="15" customHeight="1">
      <c r="A54" s="111" t="s">
        <v>72</v>
      </c>
      <c r="B54" s="128" t="s">
        <v>6</v>
      </c>
      <c r="C54" s="103">
        <v>4.8</v>
      </c>
      <c r="D54" s="105">
        <v>1200</v>
      </c>
      <c r="E54" s="105">
        <f t="shared" si="11"/>
        <v>5760</v>
      </c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</row>
    <row r="55" spans="1:16" s="5" customFormat="1" ht="13.9" customHeight="1">
      <c r="A55" s="111" t="s">
        <v>73</v>
      </c>
      <c r="B55" s="128" t="s">
        <v>6</v>
      </c>
      <c r="C55" s="103">
        <f>SUM(C54:C54)</f>
        <v>4.8</v>
      </c>
      <c r="D55" s="105">
        <v>150</v>
      </c>
      <c r="E55" s="105">
        <f t="shared" si="10"/>
        <v>720</v>
      </c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</row>
    <row r="56" spans="1:16" s="2" customFormat="1" ht="15.75">
      <c r="A56" s="6" t="s">
        <v>9</v>
      </c>
      <c r="B56" s="7"/>
      <c r="C56" s="133"/>
      <c r="D56" s="83"/>
      <c r="E56" s="126">
        <f>SUM(E46:E55)</f>
        <v>55915.6</v>
      </c>
      <c r="F56" s="63"/>
      <c r="G56" s="27"/>
      <c r="H56" s="27"/>
      <c r="I56" s="28"/>
      <c r="J56" s="27"/>
      <c r="K56" s="27"/>
      <c r="L56" s="27"/>
      <c r="M56" s="27"/>
      <c r="N56" s="27"/>
      <c r="O56" s="27"/>
      <c r="P56" s="27"/>
    </row>
    <row r="57" spans="1:16" s="2" customFormat="1" ht="15.75" customHeight="1">
      <c r="A57" s="24" t="s">
        <v>0</v>
      </c>
      <c r="B57" s="149" t="s">
        <v>283</v>
      </c>
      <c r="C57" s="150" t="s">
        <v>284</v>
      </c>
      <c r="D57" s="125" t="s">
        <v>3</v>
      </c>
      <c r="E57" s="125" t="s">
        <v>4</v>
      </c>
      <c r="F57" s="27"/>
      <c r="G57" s="27"/>
      <c r="H57" s="27"/>
      <c r="I57" s="28"/>
      <c r="J57" s="27"/>
      <c r="K57" s="27"/>
      <c r="L57" s="27"/>
      <c r="M57" s="27"/>
      <c r="N57" s="27"/>
      <c r="O57" s="27"/>
      <c r="P57" s="27"/>
    </row>
    <row r="58" spans="1:16" s="2" customFormat="1" ht="15.75">
      <c r="A58" s="110" t="s">
        <v>173</v>
      </c>
      <c r="B58" s="149"/>
      <c r="C58" s="150"/>
      <c r="D58" s="125"/>
      <c r="E58" s="125"/>
      <c r="F58" s="27"/>
      <c r="G58" s="27"/>
      <c r="H58" s="27"/>
      <c r="I58" s="28"/>
      <c r="J58" s="27"/>
      <c r="K58" s="27"/>
      <c r="L58" s="27"/>
      <c r="M58" s="27"/>
      <c r="N58" s="27"/>
      <c r="O58" s="27"/>
      <c r="P58" s="27"/>
    </row>
    <row r="59" spans="1:16" s="21" customFormat="1" ht="15" customHeight="1">
      <c r="A59" s="117" t="s">
        <v>75</v>
      </c>
      <c r="B59" s="107" t="s">
        <v>6</v>
      </c>
      <c r="C59" s="108">
        <f>'исходник для заполнения'!C152</f>
        <v>21.07</v>
      </c>
      <c r="D59" s="104">
        <v>110</v>
      </c>
      <c r="E59" s="104">
        <f t="shared" ref="E59:E67" si="12">C59*D59</f>
        <v>2317.6999999999998</v>
      </c>
    </row>
    <row r="60" spans="1:16" s="21" customFormat="1" ht="15" customHeight="1">
      <c r="A60" s="117" t="s">
        <v>76</v>
      </c>
      <c r="B60" s="107" t="s">
        <v>6</v>
      </c>
      <c r="C60" s="108">
        <v>129</v>
      </c>
      <c r="D60" s="104">
        <v>50</v>
      </c>
      <c r="E60" s="104">
        <f t="shared" si="12"/>
        <v>6450</v>
      </c>
    </row>
    <row r="61" spans="1:16" s="21" customFormat="1" ht="15" customHeight="1">
      <c r="A61" s="117" t="s">
        <v>77</v>
      </c>
      <c r="B61" s="107" t="s">
        <v>6</v>
      </c>
      <c r="C61" s="108">
        <v>129</v>
      </c>
      <c r="D61" s="104">
        <v>280</v>
      </c>
      <c r="E61" s="104">
        <f t="shared" si="12"/>
        <v>36120</v>
      </c>
    </row>
    <row r="62" spans="1:16" s="21" customFormat="1" ht="15" customHeight="1">
      <c r="A62" s="117" t="s">
        <v>78</v>
      </c>
      <c r="B62" s="107" t="s">
        <v>6</v>
      </c>
      <c r="C62" s="108">
        <v>129</v>
      </c>
      <c r="D62" s="104">
        <v>120</v>
      </c>
      <c r="E62" s="104">
        <f t="shared" si="12"/>
        <v>15480</v>
      </c>
    </row>
    <row r="63" spans="1:16" s="21" customFormat="1" ht="15" customHeight="1">
      <c r="A63" s="117" t="s">
        <v>89</v>
      </c>
      <c r="B63" s="107" t="s">
        <v>7</v>
      </c>
      <c r="C63" s="108">
        <v>18</v>
      </c>
      <c r="D63" s="104">
        <v>50</v>
      </c>
      <c r="E63" s="104">
        <f t="shared" si="12"/>
        <v>900</v>
      </c>
    </row>
    <row r="64" spans="1:16" s="21" customFormat="1" ht="15" customHeight="1">
      <c r="A64" s="117" t="s">
        <v>90</v>
      </c>
      <c r="B64" s="107" t="s">
        <v>7</v>
      </c>
      <c r="C64" s="108">
        <v>18</v>
      </c>
      <c r="D64" s="104">
        <v>250</v>
      </c>
      <c r="E64" s="104">
        <f t="shared" si="12"/>
        <v>4500</v>
      </c>
    </row>
    <row r="65" spans="1:30" s="21" customFormat="1" ht="15" customHeight="1">
      <c r="A65" s="117" t="s">
        <v>91</v>
      </c>
      <c r="B65" s="107" t="s">
        <v>7</v>
      </c>
      <c r="C65" s="108">
        <v>18</v>
      </c>
      <c r="D65" s="104">
        <v>120</v>
      </c>
      <c r="E65" s="104">
        <f t="shared" si="12"/>
        <v>2160</v>
      </c>
    </row>
    <row r="66" spans="1:30" s="21" customFormat="1" ht="28.5" customHeight="1">
      <c r="A66" s="117" t="s">
        <v>267</v>
      </c>
      <c r="B66" s="107" t="s">
        <v>7</v>
      </c>
      <c r="C66" s="108">
        <v>18</v>
      </c>
      <c r="D66" s="104">
        <v>50</v>
      </c>
      <c r="E66" s="104">
        <f t="shared" si="12"/>
        <v>900</v>
      </c>
    </row>
    <row r="67" spans="1:30" s="21" customFormat="1" ht="15" customHeight="1">
      <c r="A67" s="117" t="s">
        <v>268</v>
      </c>
      <c r="B67" s="107" t="s">
        <v>7</v>
      </c>
      <c r="C67" s="108">
        <v>18</v>
      </c>
      <c r="D67" s="104">
        <v>200</v>
      </c>
      <c r="E67" s="104">
        <f t="shared" si="12"/>
        <v>3600</v>
      </c>
    </row>
    <row r="68" spans="1:30" s="2" customFormat="1" ht="15.75">
      <c r="A68" s="6" t="s">
        <v>9</v>
      </c>
      <c r="B68" s="7"/>
      <c r="C68" s="133"/>
      <c r="D68" s="83"/>
      <c r="E68" s="126">
        <f>SUM(E59:E67)</f>
        <v>72427.7</v>
      </c>
      <c r="F68" s="27"/>
      <c r="G68" s="27"/>
      <c r="H68" s="27"/>
      <c r="I68" s="28"/>
      <c r="J68" s="27"/>
      <c r="K68" s="27"/>
      <c r="L68" s="27"/>
      <c r="M68" s="27"/>
      <c r="N68" s="27"/>
      <c r="O68" s="27"/>
      <c r="P68" s="27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</row>
    <row r="69" spans="1:30" s="39" customFormat="1" ht="15.75">
      <c r="A69" s="118" t="s">
        <v>175</v>
      </c>
      <c r="B69" s="139"/>
      <c r="C69" s="140"/>
      <c r="D69" s="119"/>
      <c r="E69" s="127">
        <f>E68+E56</f>
        <v>128343.29999999999</v>
      </c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1:30" s="2" customFormat="1" ht="15.75" customHeight="1">
      <c r="A70" s="24" t="s">
        <v>0</v>
      </c>
      <c r="B70" s="149" t="s">
        <v>283</v>
      </c>
      <c r="C70" s="150" t="s">
        <v>284</v>
      </c>
      <c r="D70" s="125" t="s">
        <v>3</v>
      </c>
      <c r="E70" s="125" t="s">
        <v>4</v>
      </c>
      <c r="F70" s="27"/>
      <c r="G70" s="27"/>
      <c r="H70" s="27"/>
      <c r="I70" s="28"/>
      <c r="J70" s="27"/>
      <c r="K70" s="27"/>
      <c r="L70" s="27"/>
      <c r="M70" s="27"/>
      <c r="N70" s="27"/>
      <c r="O70" s="27"/>
      <c r="P70" s="27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</row>
    <row r="71" spans="1:30" s="2" customFormat="1" ht="15.75">
      <c r="A71" s="110" t="s">
        <v>174</v>
      </c>
      <c r="B71" s="149"/>
      <c r="C71" s="150"/>
      <c r="D71" s="125"/>
      <c r="E71" s="125"/>
      <c r="F71" s="27"/>
      <c r="G71" s="27"/>
      <c r="H71" s="27"/>
      <c r="I71" s="28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30" s="21" customFormat="1" ht="15" customHeight="1">
      <c r="A72" s="116" t="s">
        <v>265</v>
      </c>
      <c r="B72" s="107" t="s">
        <v>7</v>
      </c>
      <c r="C72" s="108">
        <v>129</v>
      </c>
      <c r="D72" s="104">
        <v>50</v>
      </c>
      <c r="E72" s="104">
        <f t="shared" ref="E72" si="13">C72*D72</f>
        <v>6450</v>
      </c>
    </row>
    <row r="73" spans="1:30" s="21" customFormat="1" ht="15" customHeight="1">
      <c r="A73" s="116" t="s">
        <v>266</v>
      </c>
      <c r="B73" s="107" t="s">
        <v>6</v>
      </c>
      <c r="C73" s="108">
        <v>129</v>
      </c>
      <c r="D73" s="104">
        <v>250</v>
      </c>
      <c r="E73" s="104">
        <f t="shared" ref="E73" si="14">C73*D73</f>
        <v>32250</v>
      </c>
    </row>
    <row r="74" spans="1:30" s="21" customFormat="1" ht="15" customHeight="1">
      <c r="A74" s="117" t="s">
        <v>97</v>
      </c>
      <c r="B74" s="107" t="s">
        <v>7</v>
      </c>
      <c r="C74" s="108">
        <v>18</v>
      </c>
      <c r="D74" s="104">
        <v>50</v>
      </c>
      <c r="E74" s="104">
        <f t="shared" ref="E74:E75" si="15">C74*D74</f>
        <v>900</v>
      </c>
    </row>
    <row r="75" spans="1:30" s="21" customFormat="1" ht="15" customHeight="1">
      <c r="A75" s="117" t="s">
        <v>98</v>
      </c>
      <c r="B75" s="107" t="s">
        <v>7</v>
      </c>
      <c r="C75" s="108">
        <v>18</v>
      </c>
      <c r="D75" s="104">
        <v>220</v>
      </c>
      <c r="E75" s="104">
        <f t="shared" si="15"/>
        <v>3960</v>
      </c>
    </row>
    <row r="76" spans="1:30" s="2" customFormat="1" ht="15.75">
      <c r="A76" s="6" t="s">
        <v>9</v>
      </c>
      <c r="B76" s="7"/>
      <c r="C76" s="133"/>
      <c r="D76" s="83"/>
      <c r="E76" s="126">
        <f>SUM(E72:E75)</f>
        <v>43560</v>
      </c>
      <c r="F76" s="27"/>
      <c r="G76" s="27"/>
      <c r="H76" s="27"/>
      <c r="I76" s="28"/>
      <c r="J76" s="27"/>
      <c r="K76" s="27"/>
      <c r="L76" s="27"/>
      <c r="M76" s="27"/>
      <c r="N76" s="27"/>
      <c r="O76" s="27"/>
      <c r="P76" s="27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1:30" s="2" customFormat="1" ht="15.75" customHeight="1">
      <c r="A77" s="24" t="s">
        <v>0</v>
      </c>
      <c r="B77" s="149" t="s">
        <v>283</v>
      </c>
      <c r="C77" s="150" t="s">
        <v>284</v>
      </c>
      <c r="D77" s="125" t="s">
        <v>3</v>
      </c>
      <c r="E77" s="125" t="s">
        <v>4</v>
      </c>
      <c r="F77" s="27"/>
      <c r="G77" s="27"/>
      <c r="H77" s="27"/>
      <c r="I77" s="28"/>
      <c r="J77" s="27"/>
      <c r="K77" s="27"/>
      <c r="L77" s="27"/>
      <c r="M77" s="27"/>
      <c r="N77" s="27"/>
      <c r="O77" s="27"/>
      <c r="P77" s="27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1:30" s="2" customFormat="1" ht="15.75">
      <c r="A78" s="110" t="s">
        <v>277</v>
      </c>
      <c r="B78" s="149"/>
      <c r="C78" s="150"/>
      <c r="D78" s="125"/>
      <c r="E78" s="125"/>
      <c r="F78" s="27"/>
      <c r="G78" s="27"/>
      <c r="H78" s="27"/>
      <c r="I78" s="28"/>
      <c r="J78" s="27"/>
      <c r="K78" s="27"/>
      <c r="L78" s="27"/>
      <c r="M78" s="27"/>
      <c r="N78" s="27"/>
      <c r="O78" s="27"/>
      <c r="P78" s="27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1:30" s="5" customFormat="1" ht="15" customHeight="1">
      <c r="A79" s="101" t="s">
        <v>272</v>
      </c>
      <c r="B79" s="102" t="s">
        <v>7</v>
      </c>
      <c r="C79" s="103">
        <v>9.1</v>
      </c>
      <c r="D79" s="105">
        <v>1100</v>
      </c>
      <c r="E79" s="104">
        <f t="shared" ref="E79" si="16">C79*D79</f>
        <v>10010</v>
      </c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1:30" s="5" customFormat="1" ht="29.25" customHeight="1">
      <c r="A80" s="106" t="s">
        <v>273</v>
      </c>
      <c r="B80" s="107" t="s">
        <v>7</v>
      </c>
      <c r="C80" s="108">
        <v>9.1</v>
      </c>
      <c r="D80" s="104">
        <v>320</v>
      </c>
      <c r="E80" s="104">
        <f t="shared" ref="E80:E82" si="17">C80*D80</f>
        <v>2912</v>
      </c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1:30" s="5" customFormat="1" ht="15" customHeight="1">
      <c r="A81" s="106" t="s">
        <v>274</v>
      </c>
      <c r="B81" s="107" t="s">
        <v>7</v>
      </c>
      <c r="C81" s="108">
        <v>9.1</v>
      </c>
      <c r="D81" s="104">
        <v>100</v>
      </c>
      <c r="E81" s="104">
        <f t="shared" si="17"/>
        <v>910</v>
      </c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1:30" s="5" customFormat="1" ht="28.5" customHeight="1">
      <c r="A82" s="106" t="s">
        <v>275</v>
      </c>
      <c r="B82" s="107" t="s">
        <v>7</v>
      </c>
      <c r="C82" s="108">
        <v>9.1</v>
      </c>
      <c r="D82" s="104">
        <v>65</v>
      </c>
      <c r="E82" s="104">
        <f t="shared" si="17"/>
        <v>591.5</v>
      </c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1:30" s="5" customFormat="1" ht="17.25" customHeight="1">
      <c r="A83" s="109" t="s">
        <v>276</v>
      </c>
      <c r="B83" s="107" t="s">
        <v>7</v>
      </c>
      <c r="C83" s="108">
        <v>9.1</v>
      </c>
      <c r="D83" s="104">
        <v>275</v>
      </c>
      <c r="E83" s="104">
        <f>C83*D83</f>
        <v>2502.5</v>
      </c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1:30" s="2" customFormat="1" ht="15.75">
      <c r="A84" s="6" t="s">
        <v>9</v>
      </c>
      <c r="B84" s="7"/>
      <c r="C84" s="133"/>
      <c r="D84" s="83"/>
      <c r="E84" s="126">
        <f>SUM(E79:E83)</f>
        <v>16926</v>
      </c>
      <c r="F84" s="27"/>
      <c r="G84" s="27"/>
      <c r="H84" s="27"/>
      <c r="I84" s="28"/>
      <c r="J84" s="27"/>
      <c r="K84" s="27"/>
      <c r="L84" s="27"/>
      <c r="M84" s="27"/>
      <c r="N84" s="27"/>
      <c r="O84" s="27"/>
      <c r="P84" s="27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1:30" s="2" customFormat="1" ht="15.75" customHeight="1">
      <c r="A85" s="24" t="s">
        <v>0</v>
      </c>
      <c r="B85" s="149" t="s">
        <v>283</v>
      </c>
      <c r="C85" s="150" t="s">
        <v>284</v>
      </c>
      <c r="D85" s="125" t="s">
        <v>3</v>
      </c>
      <c r="E85" s="125" t="s">
        <v>4</v>
      </c>
      <c r="F85" s="27"/>
      <c r="G85" s="27"/>
      <c r="H85" s="27"/>
      <c r="I85" s="28"/>
      <c r="J85" s="27"/>
      <c r="K85" s="27"/>
      <c r="L85" s="27"/>
      <c r="M85" s="27"/>
      <c r="N85" s="27"/>
      <c r="O85" s="27"/>
      <c r="P85" s="27"/>
      <c r="Q85" s="28"/>
      <c r="R85" s="27"/>
      <c r="S85" s="27"/>
      <c r="T85" s="27"/>
      <c r="U85" s="27"/>
      <c r="V85" s="27"/>
      <c r="W85" s="27"/>
      <c r="X85" s="28"/>
      <c r="Y85" s="27"/>
      <c r="Z85" s="27"/>
      <c r="AA85" s="27"/>
      <c r="AB85" s="27"/>
      <c r="AC85" s="27"/>
      <c r="AD85" s="27"/>
    </row>
    <row r="86" spans="1:30" s="2" customFormat="1" ht="15.75">
      <c r="A86" s="110" t="s">
        <v>278</v>
      </c>
      <c r="B86" s="149"/>
      <c r="C86" s="150"/>
      <c r="D86" s="125"/>
      <c r="E86" s="125"/>
      <c r="F86" s="27"/>
      <c r="G86" s="27"/>
      <c r="H86" s="27"/>
      <c r="I86" s="28"/>
      <c r="J86" s="27"/>
      <c r="K86" s="27"/>
      <c r="L86" s="27"/>
      <c r="M86" s="27"/>
      <c r="N86" s="27"/>
      <c r="O86" s="27"/>
      <c r="P86" s="27"/>
      <c r="Q86" s="28"/>
      <c r="R86" s="27"/>
      <c r="S86" s="27"/>
      <c r="T86" s="27"/>
      <c r="U86" s="27"/>
      <c r="V86" s="27"/>
      <c r="W86" s="27"/>
      <c r="X86" s="28"/>
      <c r="Y86" s="27"/>
      <c r="Z86" s="27"/>
      <c r="AA86" s="27"/>
      <c r="AB86" s="27"/>
      <c r="AC86" s="27"/>
      <c r="AD86" s="27"/>
    </row>
    <row r="87" spans="1:30" s="5" customFormat="1" ht="27" customHeight="1">
      <c r="A87" s="111" t="s">
        <v>99</v>
      </c>
      <c r="B87" s="128" t="s">
        <v>6</v>
      </c>
      <c r="C87" s="103">
        <f>объемы!J7</f>
        <v>53.26</v>
      </c>
      <c r="D87" s="105">
        <v>50</v>
      </c>
      <c r="E87" s="105">
        <f t="shared" ref="E87" si="18">C87*D87</f>
        <v>2663</v>
      </c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8"/>
      <c r="R87" s="27"/>
      <c r="S87" s="27"/>
      <c r="T87" s="27"/>
      <c r="U87" s="27"/>
      <c r="V87" s="27"/>
      <c r="W87" s="27"/>
      <c r="X87" s="28"/>
      <c r="Y87" s="27"/>
      <c r="Z87" s="27"/>
      <c r="AA87" s="27"/>
      <c r="AB87" s="27"/>
      <c r="AC87" s="27"/>
      <c r="AD87" s="27"/>
    </row>
    <row r="88" spans="1:30" s="5" customFormat="1" ht="27" customHeight="1">
      <c r="A88" s="111" t="s">
        <v>100</v>
      </c>
      <c r="B88" s="128" t="s">
        <v>6</v>
      </c>
      <c r="C88" s="103">
        <v>53.26</v>
      </c>
      <c r="D88" s="105">
        <v>350</v>
      </c>
      <c r="E88" s="105">
        <f>C88*D88</f>
        <v>18641</v>
      </c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1:30" s="5" customFormat="1" ht="27" customHeight="1">
      <c r="A89" s="111" t="s">
        <v>101</v>
      </c>
      <c r="B89" s="128" t="s">
        <v>7</v>
      </c>
      <c r="C89" s="103">
        <v>0.7</v>
      </c>
      <c r="D89" s="105">
        <v>750</v>
      </c>
      <c r="E89" s="105">
        <f t="shared" ref="E89:E91" si="19">C89*D89</f>
        <v>525</v>
      </c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1:30" s="5" customFormat="1" ht="29.25" customHeight="1">
      <c r="A90" s="100" t="s">
        <v>269</v>
      </c>
      <c r="B90" s="128" t="s">
        <v>7</v>
      </c>
      <c r="C90" s="103">
        <v>50</v>
      </c>
      <c r="D90" s="105">
        <v>290</v>
      </c>
      <c r="E90" s="105">
        <f t="shared" si="19"/>
        <v>14500</v>
      </c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1:30" s="5" customFormat="1" ht="31.5" customHeight="1">
      <c r="A91" s="100" t="s">
        <v>270</v>
      </c>
      <c r="B91" s="128" t="s">
        <v>7</v>
      </c>
      <c r="C91" s="103">
        <v>50</v>
      </c>
      <c r="D91" s="105">
        <v>250</v>
      </c>
      <c r="E91" s="105">
        <f t="shared" si="19"/>
        <v>12500</v>
      </c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1:30" s="2" customFormat="1" ht="15.75">
      <c r="A92" s="6" t="s">
        <v>9</v>
      </c>
      <c r="B92" s="7"/>
      <c r="C92" s="133"/>
      <c r="D92" s="83"/>
      <c r="E92" s="126">
        <f>SUM(E87:E91)</f>
        <v>48829</v>
      </c>
      <c r="F92" s="27"/>
      <c r="G92" s="27"/>
      <c r="H92" s="27"/>
      <c r="I92" s="28"/>
      <c r="J92" s="27"/>
      <c r="K92" s="27"/>
      <c r="L92" s="27"/>
      <c r="M92" s="27"/>
      <c r="N92" s="27"/>
      <c r="O92" s="27"/>
      <c r="P92" s="27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1:30" s="2" customFormat="1" ht="15.75" customHeight="1">
      <c r="A93" s="24" t="s">
        <v>0</v>
      </c>
      <c r="B93" s="149" t="s">
        <v>283</v>
      </c>
      <c r="C93" s="150" t="s">
        <v>284</v>
      </c>
      <c r="D93" s="125" t="s">
        <v>3</v>
      </c>
      <c r="E93" s="125" t="s">
        <v>4</v>
      </c>
      <c r="F93" s="27"/>
      <c r="G93" s="27"/>
      <c r="H93" s="27"/>
      <c r="I93" s="28"/>
      <c r="J93" s="27"/>
      <c r="K93" s="27"/>
      <c r="L93" s="27"/>
      <c r="M93" s="27"/>
      <c r="N93" s="27"/>
      <c r="O93" s="27"/>
      <c r="P93" s="27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1:30" s="2" customFormat="1" ht="15.75">
      <c r="A94" s="110" t="s">
        <v>102</v>
      </c>
      <c r="B94" s="149"/>
      <c r="C94" s="150"/>
      <c r="D94" s="125"/>
      <c r="E94" s="125"/>
      <c r="F94" s="27"/>
      <c r="G94" s="27"/>
      <c r="H94" s="27"/>
      <c r="I94" s="28"/>
      <c r="J94" s="27"/>
      <c r="K94" s="27"/>
      <c r="L94" s="27"/>
      <c r="M94" s="27"/>
      <c r="N94" s="27"/>
      <c r="O94" s="27"/>
      <c r="P94" s="27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1:30" s="5" customFormat="1" ht="15" customHeight="1">
      <c r="A95" s="111" t="s">
        <v>108</v>
      </c>
      <c r="B95" s="128" t="s">
        <v>8</v>
      </c>
      <c r="C95" s="134">
        <v>48</v>
      </c>
      <c r="D95" s="105">
        <v>220</v>
      </c>
      <c r="E95" s="105">
        <f>C95*D95</f>
        <v>10560</v>
      </c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1:30" s="5" customFormat="1" ht="27" customHeight="1">
      <c r="A96" s="111" t="s">
        <v>206</v>
      </c>
      <c r="B96" s="128" t="s">
        <v>8</v>
      </c>
      <c r="C96" s="134">
        <f>'исходник для заполнения'!C88</f>
        <v>18</v>
      </c>
      <c r="D96" s="105">
        <v>450</v>
      </c>
      <c r="E96" s="105">
        <f t="shared" ref="E96:E100" si="20">C96*D96</f>
        <v>8100</v>
      </c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1:30" s="5" customFormat="1" ht="15" customHeight="1">
      <c r="A97" s="111" t="s">
        <v>105</v>
      </c>
      <c r="B97" s="128" t="s">
        <v>8</v>
      </c>
      <c r="C97" s="134">
        <f>'исходник для заполнения'!C90</f>
        <v>1</v>
      </c>
      <c r="D97" s="105">
        <v>950</v>
      </c>
      <c r="E97" s="105">
        <f t="shared" si="20"/>
        <v>950</v>
      </c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1:30" s="5" customFormat="1" ht="15" customHeight="1">
      <c r="A98" s="111" t="s">
        <v>107</v>
      </c>
      <c r="B98" s="128" t="s">
        <v>8</v>
      </c>
      <c r="C98" s="134">
        <f>'исходник для заполнения'!C92</f>
        <v>11</v>
      </c>
      <c r="D98" s="105">
        <v>600</v>
      </c>
      <c r="E98" s="105">
        <f t="shared" si="20"/>
        <v>6600</v>
      </c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1:30" s="5" customFormat="1" ht="27" customHeight="1">
      <c r="A99" s="111" t="s">
        <v>114</v>
      </c>
      <c r="B99" s="128" t="s">
        <v>8</v>
      </c>
      <c r="C99" s="134">
        <f>'исходник для заполнения'!C103</f>
        <v>1</v>
      </c>
      <c r="D99" s="105">
        <v>2900</v>
      </c>
      <c r="E99" s="105">
        <f t="shared" si="20"/>
        <v>2900</v>
      </c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1:30" s="5" customFormat="1" ht="27" customHeight="1">
      <c r="A100" s="111" t="s">
        <v>115</v>
      </c>
      <c r="B100" s="128" t="s">
        <v>8</v>
      </c>
      <c r="C100" s="134">
        <f>'исходник для заполнения'!C104</f>
        <v>1</v>
      </c>
      <c r="D100" s="105">
        <v>900</v>
      </c>
      <c r="E100" s="105">
        <f t="shared" si="20"/>
        <v>900</v>
      </c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1:30" s="2" customFormat="1" ht="15.75">
      <c r="A101" s="6" t="s">
        <v>9</v>
      </c>
      <c r="B101" s="7"/>
      <c r="C101" s="133"/>
      <c r="D101" s="83"/>
      <c r="E101" s="126">
        <f>SUM(E95:E100)</f>
        <v>30010</v>
      </c>
      <c r="F101" s="27"/>
      <c r="G101" s="27"/>
      <c r="H101" s="27"/>
      <c r="I101" s="28"/>
      <c r="J101" s="27"/>
      <c r="K101" s="27"/>
      <c r="L101" s="27"/>
      <c r="M101" s="27"/>
      <c r="N101" s="27"/>
      <c r="O101" s="27"/>
      <c r="P101" s="27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1:30" s="2" customFormat="1" ht="15.75" customHeight="1">
      <c r="A102" s="24" t="s">
        <v>0</v>
      </c>
      <c r="B102" s="149" t="s">
        <v>283</v>
      </c>
      <c r="C102" s="150" t="s">
        <v>284</v>
      </c>
      <c r="D102" s="125" t="s">
        <v>3</v>
      </c>
      <c r="E102" s="125" t="s">
        <v>4</v>
      </c>
      <c r="F102" s="27"/>
      <c r="G102" s="27"/>
      <c r="H102" s="27"/>
      <c r="I102" s="28"/>
      <c r="J102" s="27"/>
      <c r="K102" s="27"/>
      <c r="L102" s="27"/>
      <c r="M102" s="27"/>
      <c r="N102" s="27"/>
      <c r="O102" s="27"/>
      <c r="P102" s="27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1:30" s="2" customFormat="1" ht="15.75">
      <c r="A103" s="110" t="s">
        <v>116</v>
      </c>
      <c r="B103" s="149"/>
      <c r="C103" s="150"/>
      <c r="D103" s="125"/>
      <c r="E103" s="125"/>
      <c r="F103" s="27"/>
      <c r="G103" s="27"/>
      <c r="H103" s="27"/>
      <c r="I103" s="28"/>
      <c r="J103" s="27"/>
      <c r="K103" s="27"/>
      <c r="L103" s="27"/>
      <c r="M103" s="27"/>
      <c r="N103" s="27"/>
      <c r="O103" s="27"/>
      <c r="P103" s="27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1:30" s="5" customFormat="1" ht="15" customHeight="1">
      <c r="A104" s="111" t="s">
        <v>117</v>
      </c>
      <c r="B104" s="128" t="s">
        <v>8</v>
      </c>
      <c r="C104" s="134">
        <f>'исходник для заполнения'!C40</f>
        <v>1</v>
      </c>
      <c r="D104" s="105">
        <v>2500</v>
      </c>
      <c r="E104" s="105">
        <f t="shared" ref="E104:E107" si="21">C104*D104</f>
        <v>2500</v>
      </c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1:30" s="5" customFormat="1" ht="15" customHeight="1">
      <c r="A105" s="111" t="s">
        <v>123</v>
      </c>
      <c r="B105" s="128" t="s">
        <v>8</v>
      </c>
      <c r="C105" s="134">
        <f>'исходник для заполнения'!C43</f>
        <v>1</v>
      </c>
      <c r="D105" s="105">
        <v>3500</v>
      </c>
      <c r="E105" s="105">
        <f>C105*D105</f>
        <v>3500</v>
      </c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1:30" s="5" customFormat="1" ht="15" customHeight="1">
      <c r="A106" s="111" t="s">
        <v>286</v>
      </c>
      <c r="B106" s="128" t="s">
        <v>8</v>
      </c>
      <c r="C106" s="134">
        <f>'исходник для заполнения'!C43</f>
        <v>1</v>
      </c>
      <c r="D106" s="105">
        <v>3000</v>
      </c>
      <c r="E106" s="105">
        <f t="shared" ref="E106" si="22">C106*D106</f>
        <v>3000</v>
      </c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1:30" s="5" customFormat="1" ht="15" customHeight="1">
      <c r="A107" s="111" t="s">
        <v>119</v>
      </c>
      <c r="B107" s="128" t="s">
        <v>8</v>
      </c>
      <c r="C107" s="134">
        <f>'исходник для заполнения'!C44</f>
        <v>1</v>
      </c>
      <c r="D107" s="105">
        <v>1500</v>
      </c>
      <c r="E107" s="105">
        <f t="shared" si="21"/>
        <v>1500</v>
      </c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1:30" s="5" customFormat="1" ht="15" customHeight="1">
      <c r="A108" s="111" t="s">
        <v>122</v>
      </c>
      <c r="B108" s="128" t="s">
        <v>8</v>
      </c>
      <c r="C108" s="134">
        <f>'исходник для заполнения'!C46</f>
        <v>1</v>
      </c>
      <c r="D108" s="105">
        <v>1950</v>
      </c>
      <c r="E108" s="105">
        <f>C108*D108</f>
        <v>1950</v>
      </c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8"/>
      <c r="R108" s="27"/>
      <c r="S108" s="27"/>
      <c r="T108" s="27"/>
      <c r="U108" s="27"/>
      <c r="V108" s="27"/>
      <c r="W108" s="27"/>
      <c r="X108" s="28"/>
      <c r="Y108" s="27"/>
      <c r="Z108" s="27"/>
      <c r="AA108" s="27"/>
      <c r="AB108" s="27"/>
      <c r="AC108" s="27"/>
      <c r="AD108" s="27"/>
    </row>
    <row r="109" spans="1:30" s="5" customFormat="1" ht="15" customHeight="1">
      <c r="A109" s="111" t="s">
        <v>285</v>
      </c>
      <c r="B109" s="128" t="s">
        <v>8</v>
      </c>
      <c r="C109" s="134">
        <v>1</v>
      </c>
      <c r="D109" s="105">
        <v>1500</v>
      </c>
      <c r="E109" s="105">
        <f>C109*D109</f>
        <v>1500</v>
      </c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8"/>
      <c r="R109" s="27"/>
      <c r="S109" s="27"/>
      <c r="T109" s="27"/>
      <c r="U109" s="27"/>
      <c r="V109" s="27"/>
      <c r="W109" s="27"/>
      <c r="X109" s="28"/>
      <c r="Y109" s="27"/>
      <c r="Z109" s="27"/>
      <c r="AA109" s="27"/>
      <c r="AB109" s="27"/>
      <c r="AC109" s="27"/>
      <c r="AD109" s="27"/>
    </row>
    <row r="110" spans="1:30" s="5" customFormat="1" ht="15" customHeight="1">
      <c r="A110" s="111" t="s">
        <v>124</v>
      </c>
      <c r="B110" s="128" t="s">
        <v>8</v>
      </c>
      <c r="C110" s="134">
        <v>2</v>
      </c>
      <c r="D110" s="105">
        <v>850</v>
      </c>
      <c r="E110" s="105">
        <f>C110*D110</f>
        <v>1700</v>
      </c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1:30" s="5" customFormat="1" ht="15" customHeight="1">
      <c r="A111" s="111" t="s">
        <v>121</v>
      </c>
      <c r="B111" s="128" t="s">
        <v>8</v>
      </c>
      <c r="C111" s="134">
        <v>1</v>
      </c>
      <c r="D111" s="105">
        <v>680</v>
      </c>
      <c r="E111" s="105">
        <f t="shared" ref="E111:E112" si="23">C111*D111</f>
        <v>680</v>
      </c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1:30" s="5" customFormat="1" ht="15" customHeight="1">
      <c r="A112" s="106" t="s">
        <v>271</v>
      </c>
      <c r="B112" s="131" t="s">
        <v>8</v>
      </c>
      <c r="C112" s="132">
        <v>3</v>
      </c>
      <c r="D112" s="113">
        <v>800</v>
      </c>
      <c r="E112" s="113">
        <f t="shared" si="23"/>
        <v>2400</v>
      </c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8"/>
      <c r="R112" s="27"/>
      <c r="S112" s="27"/>
      <c r="T112" s="27"/>
      <c r="U112" s="27"/>
      <c r="V112" s="27"/>
      <c r="W112" s="27"/>
      <c r="X112" s="28"/>
      <c r="Y112" s="27"/>
      <c r="Z112" s="27"/>
      <c r="AA112" s="27"/>
      <c r="AB112" s="27"/>
      <c r="AC112" s="27"/>
      <c r="AD112" s="27"/>
    </row>
    <row r="113" spans="1:30" s="2" customFormat="1" ht="15.75">
      <c r="A113" s="6" t="s">
        <v>9</v>
      </c>
      <c r="B113" s="7"/>
      <c r="C113" s="133"/>
      <c r="D113" s="83"/>
      <c r="E113" s="126">
        <f>SUM(E104:E112)</f>
        <v>18730</v>
      </c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1:30" s="39" customFormat="1" ht="15.75">
      <c r="A114" s="118" t="s">
        <v>176</v>
      </c>
      <c r="B114" s="139"/>
      <c r="C114" s="140"/>
      <c r="D114" s="119"/>
      <c r="E114" s="127">
        <f>E113+E101+E92+E84+E76</f>
        <v>158055</v>
      </c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1:30" s="2" customFormat="1" ht="15.75" customHeight="1">
      <c r="A115" s="24" t="s">
        <v>0</v>
      </c>
      <c r="B115" s="149" t="s">
        <v>283</v>
      </c>
      <c r="C115" s="150" t="s">
        <v>284</v>
      </c>
      <c r="D115" s="125" t="s">
        <v>3</v>
      </c>
      <c r="E115" s="125" t="s">
        <v>4</v>
      </c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1:30" s="2" customFormat="1" ht="15.75">
      <c r="A116" s="110" t="s">
        <v>128</v>
      </c>
      <c r="B116" s="149"/>
      <c r="C116" s="150"/>
      <c r="D116" s="125"/>
      <c r="E116" s="125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1:30" s="10" customFormat="1" ht="30">
      <c r="A117" s="120" t="s">
        <v>129</v>
      </c>
      <c r="B117" s="141" t="s">
        <v>143</v>
      </c>
      <c r="C117" s="142">
        <v>2</v>
      </c>
      <c r="D117" s="121">
        <v>20000</v>
      </c>
      <c r="E117" s="121">
        <f>ROUND(C117*D117,0)</f>
        <v>40000</v>
      </c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1:30" s="10" customFormat="1" ht="61.9" customHeight="1">
      <c r="A118" s="120" t="s">
        <v>130</v>
      </c>
      <c r="B118" s="141" t="s">
        <v>143</v>
      </c>
      <c r="C118" s="142">
        <v>1</v>
      </c>
      <c r="D118" s="121">
        <v>0</v>
      </c>
      <c r="E118" s="121">
        <f>ROUND(C118*D118,0)</f>
        <v>0</v>
      </c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8"/>
      <c r="R118" s="27"/>
      <c r="S118" s="27"/>
      <c r="T118" s="27"/>
      <c r="U118" s="27"/>
      <c r="V118" s="27"/>
      <c r="W118" s="27"/>
      <c r="X118" s="28"/>
      <c r="Y118" s="27"/>
      <c r="Z118" s="27"/>
      <c r="AA118" s="27"/>
      <c r="AB118" s="27"/>
      <c r="AC118" s="27"/>
      <c r="AD118" s="27"/>
    </row>
    <row r="119" spans="1:30" s="10" customFormat="1" ht="30.6" customHeight="1">
      <c r="A119" s="120" t="s">
        <v>131</v>
      </c>
      <c r="B119" s="141" t="s">
        <v>143</v>
      </c>
      <c r="C119" s="142">
        <v>0</v>
      </c>
      <c r="D119" s="122">
        <v>0</v>
      </c>
      <c r="E119" s="121">
        <f>ROUND(C119*D119,0)</f>
        <v>0</v>
      </c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8"/>
      <c r="R119" s="27"/>
      <c r="S119" s="27"/>
      <c r="T119" s="27"/>
      <c r="U119" s="27"/>
      <c r="V119" s="27"/>
      <c r="W119" s="27"/>
      <c r="X119" s="28"/>
      <c r="Y119" s="27"/>
      <c r="Z119" s="27"/>
      <c r="AA119" s="27"/>
      <c r="AB119" s="27"/>
      <c r="AC119" s="27"/>
      <c r="AD119" s="27"/>
    </row>
    <row r="120" spans="1:30" s="10" customFormat="1" ht="30">
      <c r="A120" s="120" t="s">
        <v>132</v>
      </c>
      <c r="B120" s="141" t="s">
        <v>143</v>
      </c>
      <c r="C120" s="142">
        <v>1</v>
      </c>
      <c r="D120" s="121">
        <v>0</v>
      </c>
      <c r="E120" s="121">
        <f>ROUND(C120*D120,0)</f>
        <v>0</v>
      </c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8"/>
      <c r="R120" s="27"/>
      <c r="S120" s="27"/>
      <c r="T120" s="27"/>
      <c r="U120" s="27"/>
      <c r="V120" s="27"/>
      <c r="W120" s="27"/>
      <c r="X120" s="28"/>
      <c r="Y120" s="27"/>
      <c r="Z120" s="27"/>
      <c r="AA120" s="27"/>
      <c r="AB120" s="27"/>
      <c r="AC120" s="27"/>
      <c r="AD120" s="27"/>
    </row>
    <row r="121" spans="1:30" s="10" customFormat="1" ht="30">
      <c r="A121" s="120" t="s">
        <v>133</v>
      </c>
      <c r="B121" s="141" t="s">
        <v>143</v>
      </c>
      <c r="C121" s="143">
        <v>1</v>
      </c>
      <c r="D121" s="122">
        <v>0</v>
      </c>
      <c r="E121" s="121">
        <f>ROUND(C121*D121,0)</f>
        <v>0</v>
      </c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1:30" s="2" customFormat="1" ht="15.75">
      <c r="A122" s="6" t="s">
        <v>9</v>
      </c>
      <c r="B122" s="7"/>
      <c r="C122" s="133"/>
      <c r="D122" s="83"/>
      <c r="E122" s="126">
        <f>SUM(E117:E121)</f>
        <v>40000</v>
      </c>
      <c r="F122" s="63"/>
      <c r="G122" s="27"/>
      <c r="H122" s="27"/>
      <c r="I122" s="28"/>
      <c r="J122" s="27"/>
      <c r="K122" s="27"/>
      <c r="L122" s="27"/>
      <c r="M122" s="27"/>
      <c r="N122" s="27"/>
      <c r="O122" s="27"/>
      <c r="P122" s="27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1:30" s="5" customFormat="1" ht="17.649999999999999" customHeight="1">
      <c r="A123" s="123" t="s">
        <v>134</v>
      </c>
      <c r="B123" s="123"/>
      <c r="C123" s="123"/>
      <c r="D123" s="123"/>
      <c r="E123" s="124">
        <f>SUM(E122,E114,E69,E43)</f>
        <v>447485.4</v>
      </c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1:30" s="10" customFormat="1" ht="107.25" customHeight="1">
      <c r="A124" s="95" t="s">
        <v>144</v>
      </c>
      <c r="B124" s="95"/>
      <c r="C124" s="95"/>
      <c r="D124" s="95"/>
      <c r="E124" s="95" t="s">
        <v>135</v>
      </c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1:30" s="10" customFormat="1" ht="25.15" customHeight="1">
      <c r="A125" s="12"/>
      <c r="B125" s="12"/>
      <c r="C125" s="144"/>
      <c r="D125" s="84"/>
      <c r="E125" s="85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1:30" s="14" customFormat="1" ht="12.75" customHeight="1">
      <c r="A126" s="13" t="s">
        <v>136</v>
      </c>
      <c r="B126" s="96" t="s">
        <v>136</v>
      </c>
      <c r="C126" s="96"/>
      <c r="D126" s="96"/>
      <c r="E126" s="96"/>
      <c r="F126" s="29"/>
      <c r="G126" s="30"/>
      <c r="H126" s="30"/>
      <c r="I126" s="30"/>
      <c r="J126" s="30"/>
      <c r="K126" s="30"/>
      <c r="L126" s="30"/>
      <c r="M126" s="30"/>
      <c r="N126" s="30"/>
      <c r="O126" s="30"/>
      <c r="P126" s="30"/>
    </row>
    <row r="127" spans="1:30" s="14" customFormat="1" ht="12.75" customHeight="1">
      <c r="A127" s="13"/>
      <c r="B127" s="96"/>
      <c r="C127" s="96"/>
      <c r="D127" s="96"/>
      <c r="E127" s="96"/>
      <c r="F127" s="29"/>
      <c r="G127" s="30"/>
      <c r="H127" s="30"/>
      <c r="I127" s="30"/>
      <c r="J127" s="30"/>
      <c r="K127" s="30"/>
      <c r="L127" s="30"/>
      <c r="M127" s="30"/>
      <c r="N127" s="30"/>
      <c r="O127" s="30"/>
      <c r="P127" s="30"/>
    </row>
    <row r="128" spans="1:30" s="15" customFormat="1" ht="12.75" customHeight="1">
      <c r="A128" s="13" t="s">
        <v>136</v>
      </c>
      <c r="B128" s="96" t="s">
        <v>136</v>
      </c>
      <c r="C128" s="96"/>
      <c r="D128" s="96"/>
      <c r="E128" s="96"/>
      <c r="F128" s="29"/>
      <c r="G128" s="31"/>
      <c r="H128" s="31"/>
      <c r="I128" s="31"/>
      <c r="J128" s="31"/>
      <c r="K128" s="31"/>
      <c r="L128" s="31"/>
      <c r="M128" s="31"/>
      <c r="N128" s="31"/>
      <c r="O128" s="31"/>
      <c r="P128" s="31"/>
    </row>
    <row r="129" spans="1:16" s="15" customFormat="1" ht="12.75" customHeight="1" thickBot="1">
      <c r="A129" s="16" t="s">
        <v>137</v>
      </c>
      <c r="B129" s="94" t="s">
        <v>138</v>
      </c>
      <c r="C129" s="94"/>
      <c r="D129" s="94"/>
      <c r="E129" s="94"/>
      <c r="F129" s="29"/>
      <c r="G129" s="31"/>
      <c r="H129" s="31"/>
      <c r="I129" s="31"/>
      <c r="J129" s="31"/>
      <c r="K129" s="31"/>
      <c r="L129" s="31"/>
      <c r="M129" s="31"/>
      <c r="N129" s="31"/>
      <c r="O129" s="31"/>
      <c r="P129" s="31"/>
    </row>
    <row r="130" spans="1:16" s="10" customFormat="1" ht="18" customHeight="1" thickBot="1">
      <c r="B130" s="145"/>
      <c r="C130" s="146"/>
      <c r="D130" s="85"/>
      <c r="E130" s="85"/>
      <c r="F130" s="37"/>
      <c r="G130" s="37"/>
      <c r="H130" s="62" t="s">
        <v>181</v>
      </c>
      <c r="I130" s="37"/>
      <c r="J130" s="37"/>
      <c r="K130" s="21"/>
      <c r="L130" s="21"/>
      <c r="M130" s="21"/>
      <c r="N130" s="21"/>
      <c r="O130" s="21"/>
      <c r="P130" s="21"/>
    </row>
    <row r="131" spans="1:16" s="10" customFormat="1" ht="32.25" customHeight="1" thickTop="1" thickBot="1">
      <c r="B131" s="145"/>
      <c r="C131" s="146"/>
      <c r="D131" s="85"/>
      <c r="E131" s="85"/>
      <c r="F131" s="54" t="s">
        <v>177</v>
      </c>
      <c r="G131" s="55">
        <f>E123</f>
        <v>447485.4</v>
      </c>
      <c r="H131" s="56">
        <v>0.3</v>
      </c>
      <c r="I131" s="57">
        <f>G131*H131</f>
        <v>134245.62</v>
      </c>
      <c r="J131" s="58" t="s">
        <v>182</v>
      </c>
      <c r="K131" s="21"/>
      <c r="L131" s="21"/>
      <c r="M131" s="21"/>
      <c r="N131" s="21"/>
      <c r="O131" s="21"/>
      <c r="P131" s="21"/>
    </row>
    <row r="132" spans="1:16" ht="16.5" thickTop="1" thickBot="1">
      <c r="A132" s="13"/>
      <c r="F132" s="59" t="s">
        <v>178</v>
      </c>
      <c r="G132" s="55">
        <f>E43</f>
        <v>121087.1</v>
      </c>
      <c r="H132" s="60">
        <v>0.3</v>
      </c>
      <c r="I132" s="61">
        <f>I131*H132</f>
        <v>40273.685999999994</v>
      </c>
      <c r="J132" s="55">
        <f>G132-I132</f>
        <v>80813.414000000019</v>
      </c>
    </row>
    <row r="133" spans="1:16" ht="15.75" thickBot="1">
      <c r="F133" s="59" t="s">
        <v>179</v>
      </c>
      <c r="G133" s="55">
        <f>E69</f>
        <v>128343.29999999999</v>
      </c>
      <c r="H133" s="60">
        <v>0.3</v>
      </c>
      <c r="I133" s="61">
        <f>I131*H133</f>
        <v>40273.685999999994</v>
      </c>
      <c r="J133" s="55">
        <f>G133-I133</f>
        <v>88069.614000000001</v>
      </c>
    </row>
    <row r="134" spans="1:16" ht="15.75" thickBot="1">
      <c r="F134" s="59" t="s">
        <v>180</v>
      </c>
      <c r="G134" s="55">
        <f>E114</f>
        <v>158055</v>
      </c>
      <c r="H134" s="60">
        <v>0.4</v>
      </c>
      <c r="I134" s="61">
        <f>I131*H134</f>
        <v>53698.248</v>
      </c>
      <c r="J134" s="55">
        <f>G134-I134</f>
        <v>104356.75200000001</v>
      </c>
    </row>
  </sheetData>
  <mergeCells count="54">
    <mergeCell ref="B129:E129"/>
    <mergeCell ref="A123:D123"/>
    <mergeCell ref="A124:E124"/>
    <mergeCell ref="B126:E126"/>
    <mergeCell ref="B127:E127"/>
    <mergeCell ref="B128:E128"/>
    <mergeCell ref="B93:B94"/>
    <mergeCell ref="C93:C94"/>
    <mergeCell ref="D93:D94"/>
    <mergeCell ref="E93:E94"/>
    <mergeCell ref="B102:B103"/>
    <mergeCell ref="C102:C103"/>
    <mergeCell ref="D102:D103"/>
    <mergeCell ref="E102:E103"/>
    <mergeCell ref="B85:B86"/>
    <mergeCell ref="C85:C86"/>
    <mergeCell ref="D85:D86"/>
    <mergeCell ref="E85:E86"/>
    <mergeCell ref="B70:B71"/>
    <mergeCell ref="C70:C71"/>
    <mergeCell ref="D70:D71"/>
    <mergeCell ref="E70:E71"/>
    <mergeCell ref="B77:B78"/>
    <mergeCell ref="C77:C78"/>
    <mergeCell ref="D77:D78"/>
    <mergeCell ref="E77:E78"/>
    <mergeCell ref="B44:B45"/>
    <mergeCell ref="C44:C45"/>
    <mergeCell ref="D44:D45"/>
    <mergeCell ref="E44:E45"/>
    <mergeCell ref="B57:B58"/>
    <mergeCell ref="C57:C58"/>
    <mergeCell ref="D57:D58"/>
    <mergeCell ref="E57:E58"/>
    <mergeCell ref="B31:B32"/>
    <mergeCell ref="C31:C32"/>
    <mergeCell ref="D31:D32"/>
    <mergeCell ref="E31:E32"/>
    <mergeCell ref="B9:B10"/>
    <mergeCell ref="C9:C10"/>
    <mergeCell ref="D9:D10"/>
    <mergeCell ref="E9:E10"/>
    <mergeCell ref="B17:B18"/>
    <mergeCell ref="C17:C18"/>
    <mergeCell ref="D17:D18"/>
    <mergeCell ref="E17:E18"/>
    <mergeCell ref="B1:B2"/>
    <mergeCell ref="C1:C2"/>
    <mergeCell ref="D1:D2"/>
    <mergeCell ref="E1:E2"/>
    <mergeCell ref="B115:B116"/>
    <mergeCell ref="C115:C116"/>
    <mergeCell ref="D115:D116"/>
    <mergeCell ref="E115:E116"/>
  </mergeCells>
  <conditionalFormatting sqref="A121:E121">
    <cfRule type="expression" dxfId="9" priority="15">
      <formula>$B121=0</formula>
    </cfRule>
  </conditionalFormatting>
  <conditionalFormatting sqref="A117:E117 B118:B121">
    <cfRule type="expression" dxfId="8" priority="14">
      <formula>$B117=0</formula>
    </cfRule>
  </conditionalFormatting>
  <conditionalFormatting sqref="A118:A120 C118:E120">
    <cfRule type="expression" dxfId="7" priority="13">
      <formula>$B118=0</formula>
    </cfRule>
  </conditionalFormatting>
  <conditionalFormatting sqref="A120 C120:E120">
    <cfRule type="expression" dxfId="6" priority="12">
      <formula>$B120=0</formula>
    </cfRule>
  </conditionalFormatting>
  <conditionalFormatting sqref="B121">
    <cfRule type="expression" dxfId="5" priority="11">
      <formula>$B121=0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zoomScaleNormal="100" workbookViewId="0">
      <selection activeCell="K6" activeCellId="1" sqref="K4 K6"/>
    </sheetView>
  </sheetViews>
  <sheetFormatPr defaultRowHeight="15"/>
  <cols>
    <col min="1" max="1" width="3.7109375" customWidth="1"/>
    <col min="2" max="2" width="20.7109375" customWidth="1"/>
    <col min="3" max="9" width="7.7109375" customWidth="1"/>
    <col min="10" max="10" width="7.7109375" style="38" customWidth="1"/>
    <col min="11" max="11" width="8.5703125" style="38" customWidth="1"/>
    <col min="12" max="12" width="8.85546875" style="38" customWidth="1"/>
  </cols>
  <sheetData>
    <row r="1" spans="1:12" ht="42" customHeight="1" thickBot="1">
      <c r="A1" s="25" t="s">
        <v>191</v>
      </c>
      <c r="B1" s="91" t="s">
        <v>185</v>
      </c>
      <c r="C1" s="25" t="s">
        <v>225</v>
      </c>
      <c r="D1" s="80" t="s">
        <v>226</v>
      </c>
      <c r="E1" s="25" t="s">
        <v>227</v>
      </c>
      <c r="F1" s="81" t="s">
        <v>187</v>
      </c>
      <c r="G1" s="80" t="s">
        <v>211</v>
      </c>
      <c r="H1" s="80" t="s">
        <v>186</v>
      </c>
      <c r="I1" s="80" t="s">
        <v>188</v>
      </c>
      <c r="J1" s="82" t="s">
        <v>189</v>
      </c>
      <c r="K1" s="82" t="s">
        <v>190</v>
      </c>
      <c r="L1" s="90" t="s">
        <v>228</v>
      </c>
    </row>
    <row r="2" spans="1:12" ht="15" customHeight="1" thickBot="1">
      <c r="A2" s="43">
        <v>1</v>
      </c>
      <c r="B2" s="40" t="s">
        <v>254</v>
      </c>
      <c r="C2" s="41">
        <v>0</v>
      </c>
      <c r="D2" s="41">
        <v>0</v>
      </c>
      <c r="E2" s="41">
        <v>2.71</v>
      </c>
      <c r="F2" s="41">
        <v>2.02</v>
      </c>
      <c r="G2" s="41">
        <v>0</v>
      </c>
      <c r="H2" s="41">
        <v>0</v>
      </c>
      <c r="I2" s="41">
        <f>0.96+4.2+((1.6+1.5+1.5+1.5+2.4+2.4)*2)+7.005+1.023+1.023+1.28+1.28+1.87+2.8</f>
        <v>43.241000000000007</v>
      </c>
      <c r="J2" s="46">
        <v>3.5</v>
      </c>
      <c r="K2" s="47">
        <v>6.49</v>
      </c>
      <c r="L2" s="48">
        <f>K2*E2-F2</f>
        <v>15.567900000000002</v>
      </c>
    </row>
    <row r="3" spans="1:12" ht="15" customHeight="1" thickBot="1">
      <c r="A3" s="43">
        <v>2</v>
      </c>
      <c r="B3" s="42" t="s">
        <v>255</v>
      </c>
      <c r="C3" s="41">
        <v>0</v>
      </c>
      <c r="D3" s="41">
        <v>0</v>
      </c>
      <c r="E3" s="41">
        <v>2.71</v>
      </c>
      <c r="F3" s="41">
        <v>3.36</v>
      </c>
      <c r="G3" s="41">
        <v>0</v>
      </c>
      <c r="H3" s="41">
        <v>0</v>
      </c>
      <c r="I3" s="41">
        <v>0</v>
      </c>
      <c r="J3" s="49">
        <v>5.6</v>
      </c>
      <c r="K3" s="50">
        <f>9.84-1.18</f>
        <v>8.66</v>
      </c>
      <c r="L3" s="51">
        <f>K3*E3-F3</f>
        <v>20.108599999999999</v>
      </c>
    </row>
    <row r="4" spans="1:12" ht="15" customHeight="1" thickBot="1">
      <c r="A4" s="43">
        <v>3</v>
      </c>
      <c r="B4" s="42" t="s">
        <v>256</v>
      </c>
      <c r="C4" s="41">
        <v>3.4</v>
      </c>
      <c r="D4" s="41">
        <v>6.4</v>
      </c>
      <c r="E4" s="41">
        <v>2.71</v>
      </c>
      <c r="F4" s="41">
        <v>6.1</v>
      </c>
      <c r="G4" s="41">
        <v>0</v>
      </c>
      <c r="H4" s="41">
        <v>0</v>
      </c>
      <c r="I4" s="41">
        <v>0</v>
      </c>
      <c r="J4" s="49">
        <v>21.76</v>
      </c>
      <c r="K4" s="50">
        <f t="shared" ref="K4:K6" si="0">C4*2+D4*2</f>
        <v>19.600000000000001</v>
      </c>
      <c r="L4" s="51">
        <f>K4*E4-F4</f>
        <v>47.015999999999998</v>
      </c>
    </row>
    <row r="5" spans="1:12" ht="15" customHeight="1" thickBot="1">
      <c r="A5" s="43">
        <v>4</v>
      </c>
      <c r="B5" s="42" t="s">
        <v>257</v>
      </c>
      <c r="C5" s="41">
        <v>1.0229999999999999</v>
      </c>
      <c r="D5" s="41">
        <v>7.0049999999999999</v>
      </c>
      <c r="E5" s="41">
        <v>2.71</v>
      </c>
      <c r="F5" s="41">
        <v>17.670000000000002</v>
      </c>
      <c r="G5" s="41">
        <v>0</v>
      </c>
      <c r="H5" s="41">
        <v>0</v>
      </c>
      <c r="I5" s="41">
        <v>0</v>
      </c>
      <c r="J5" s="49">
        <v>7</v>
      </c>
      <c r="K5" s="50">
        <f t="shared" si="0"/>
        <v>16.056000000000001</v>
      </c>
      <c r="L5" s="51">
        <f t="shared" ref="L5:L6" si="1">K5*E5-F5</f>
        <v>25.841760000000001</v>
      </c>
    </row>
    <row r="6" spans="1:12" ht="15" customHeight="1" thickBot="1">
      <c r="A6" s="43">
        <v>5</v>
      </c>
      <c r="B6" s="42" t="s">
        <v>258</v>
      </c>
      <c r="C6" s="41">
        <v>4.78</v>
      </c>
      <c r="D6" s="41">
        <v>3.2290000000000001</v>
      </c>
      <c r="E6" s="41">
        <v>2.71</v>
      </c>
      <c r="F6" s="41">
        <v>4.51</v>
      </c>
      <c r="G6" s="41">
        <v>0</v>
      </c>
      <c r="H6" s="41">
        <v>0</v>
      </c>
      <c r="I6" s="41">
        <v>0</v>
      </c>
      <c r="J6" s="49">
        <v>15.4</v>
      </c>
      <c r="K6" s="50">
        <f t="shared" si="0"/>
        <v>16.018000000000001</v>
      </c>
      <c r="L6" s="51">
        <f t="shared" si="1"/>
        <v>38.898780000000002</v>
      </c>
    </row>
    <row r="7" spans="1:12" ht="15" customHeight="1" thickBot="1">
      <c r="A7" s="43"/>
      <c r="B7" s="44" t="s">
        <v>145</v>
      </c>
      <c r="C7" s="43"/>
      <c r="D7" s="43"/>
      <c r="E7" s="43"/>
      <c r="F7" s="43"/>
      <c r="G7" s="45">
        <f t="shared" ref="G7:L7" si="2">SUM(G2:G6)</f>
        <v>0</v>
      </c>
      <c r="H7" s="45">
        <f t="shared" si="2"/>
        <v>0</v>
      </c>
      <c r="I7" s="45">
        <f t="shared" si="2"/>
        <v>43.241000000000007</v>
      </c>
      <c r="J7" s="45">
        <f t="shared" si="2"/>
        <v>53.26</v>
      </c>
      <c r="K7" s="45">
        <f t="shared" si="2"/>
        <v>66.823999999999998</v>
      </c>
      <c r="L7" s="45">
        <f t="shared" si="2"/>
        <v>147.43304000000001</v>
      </c>
    </row>
    <row r="8" spans="1:12" ht="42" customHeight="1" thickBot="1">
      <c r="A8" s="25"/>
      <c r="B8" s="91" t="s">
        <v>185</v>
      </c>
      <c r="C8" s="25" t="s">
        <v>225</v>
      </c>
      <c r="D8" s="80" t="s">
        <v>226</v>
      </c>
      <c r="E8" s="25" t="s">
        <v>227</v>
      </c>
      <c r="F8" s="81" t="s">
        <v>187</v>
      </c>
      <c r="G8" s="80" t="s">
        <v>211</v>
      </c>
      <c r="H8" s="80" t="s">
        <v>186</v>
      </c>
      <c r="I8" s="80" t="s">
        <v>188</v>
      </c>
      <c r="J8" s="82" t="s">
        <v>189</v>
      </c>
      <c r="K8" s="82" t="s">
        <v>190</v>
      </c>
      <c r="L8" s="90" t="s">
        <v>228</v>
      </c>
    </row>
    <row r="9" spans="1:12" ht="15" customHeight="1" thickBot="1">
      <c r="A9" s="43">
        <v>1</v>
      </c>
      <c r="B9" s="40" t="s">
        <v>242</v>
      </c>
      <c r="C9" s="41">
        <v>2.6</v>
      </c>
      <c r="D9" s="41">
        <v>1.85</v>
      </c>
      <c r="E9" s="41">
        <v>2.71</v>
      </c>
      <c r="F9" s="41">
        <v>1.5</v>
      </c>
      <c r="G9" s="41">
        <v>0</v>
      </c>
      <c r="H9" s="41">
        <v>0</v>
      </c>
      <c r="I9" s="41">
        <v>0</v>
      </c>
      <c r="J9" s="46">
        <v>4.8</v>
      </c>
      <c r="K9" s="47">
        <f>C9*2+D9*2</f>
        <v>8.9</v>
      </c>
      <c r="L9" s="48">
        <f t="shared" ref="L9" si="3">K9*E9-F9</f>
        <v>22.619</v>
      </c>
    </row>
    <row r="10" spans="1:12" ht="15" customHeight="1" thickBot="1">
      <c r="A10" s="43"/>
      <c r="B10" s="44" t="s">
        <v>145</v>
      </c>
      <c r="C10" s="43"/>
      <c r="D10" s="43"/>
      <c r="E10" s="43"/>
      <c r="F10" s="44" t="s">
        <v>249</v>
      </c>
      <c r="G10" s="45">
        <f t="shared" ref="G10:L10" si="4">SUM(G9:G9)</f>
        <v>0</v>
      </c>
      <c r="H10" s="45">
        <f t="shared" si="4"/>
        <v>0</v>
      </c>
      <c r="I10" s="45">
        <f t="shared" si="4"/>
        <v>0</v>
      </c>
      <c r="J10" s="45">
        <f t="shared" si="4"/>
        <v>4.8</v>
      </c>
      <c r="K10" s="45">
        <f t="shared" si="4"/>
        <v>8.9</v>
      </c>
      <c r="L10" s="45">
        <f t="shared" si="4"/>
        <v>22.619</v>
      </c>
    </row>
    <row r="11" spans="1:12" ht="15" customHeight="1" thickBot="1">
      <c r="A11" s="43"/>
      <c r="B11" s="44" t="s">
        <v>146</v>
      </c>
      <c r="C11" s="43"/>
      <c r="D11" s="43"/>
      <c r="E11" s="43"/>
      <c r="F11" s="43"/>
      <c r="G11" s="45">
        <f>SUM(G10,G7)</f>
        <v>0</v>
      </c>
      <c r="H11" s="45">
        <f>SUM(H10,H7)</f>
        <v>0</v>
      </c>
      <c r="I11" s="45">
        <f>SUM(I10,I7)</f>
        <v>43.241000000000007</v>
      </c>
      <c r="J11" s="45">
        <f>J10+J7</f>
        <v>58.059999999999995</v>
      </c>
      <c r="K11" s="45">
        <f>K10+K7</f>
        <v>75.724000000000004</v>
      </c>
      <c r="L11" s="45">
        <f>L10+L7</f>
        <v>170.05204000000001</v>
      </c>
    </row>
    <row r="12" spans="1:12" ht="11.25" customHeight="1">
      <c r="J12"/>
      <c r="K12"/>
      <c r="L12"/>
    </row>
    <row r="13" spans="1:12" ht="11.25" customHeight="1">
      <c r="J13"/>
      <c r="K13"/>
      <c r="L13"/>
    </row>
    <row r="14" spans="1:12">
      <c r="J14"/>
      <c r="K14"/>
      <c r="L14"/>
    </row>
    <row r="15" spans="1:12">
      <c r="J15"/>
      <c r="K15"/>
      <c r="L15"/>
    </row>
    <row r="16" spans="1:12">
      <c r="J16"/>
      <c r="K16"/>
      <c r="L16"/>
    </row>
    <row r="17" spans="10:12">
      <c r="J17"/>
      <c r="K17"/>
      <c r="L17"/>
    </row>
    <row r="18" spans="10:12">
      <c r="J18"/>
      <c r="K18"/>
      <c r="L18"/>
    </row>
    <row r="19" spans="10:12">
      <c r="J19"/>
      <c r="K19"/>
      <c r="L19"/>
    </row>
    <row r="20" spans="10:12">
      <c r="J20"/>
      <c r="K20"/>
      <c r="L20"/>
    </row>
    <row r="21" spans="10:12">
      <c r="J21"/>
      <c r="K21"/>
      <c r="L21"/>
    </row>
    <row r="22" spans="10:12">
      <c r="J22"/>
      <c r="K22"/>
      <c r="L22"/>
    </row>
    <row r="23" spans="10:12">
      <c r="J23"/>
      <c r="K23"/>
      <c r="L23"/>
    </row>
    <row r="24" spans="10:12">
      <c r="J24"/>
      <c r="K24"/>
      <c r="L24"/>
    </row>
    <row r="25" spans="10:12">
      <c r="J25"/>
      <c r="K25"/>
      <c r="L25"/>
    </row>
    <row r="26" spans="10:12">
      <c r="J26"/>
      <c r="K26"/>
      <c r="L26"/>
    </row>
    <row r="27" spans="10:12">
      <c r="J27"/>
      <c r="K27"/>
      <c r="L27"/>
    </row>
    <row r="28" spans="10:12">
      <c r="J28"/>
      <c r="K28"/>
      <c r="L28"/>
    </row>
    <row r="29" spans="10:12">
      <c r="J29"/>
      <c r="K29"/>
      <c r="L29"/>
    </row>
    <row r="30" spans="10:12">
      <c r="J30"/>
      <c r="K30"/>
      <c r="L30"/>
    </row>
    <row r="31" spans="10:12">
      <c r="J31"/>
      <c r="K31"/>
      <c r="L31"/>
    </row>
    <row r="32" spans="10:12">
      <c r="J32"/>
      <c r="K32"/>
      <c r="L32"/>
    </row>
    <row r="33" spans="10:12">
      <c r="J33"/>
      <c r="K33"/>
      <c r="L33"/>
    </row>
    <row r="34" spans="10:12">
      <c r="J34"/>
      <c r="K34"/>
      <c r="L34"/>
    </row>
    <row r="35" spans="10:12">
      <c r="J35"/>
      <c r="K35"/>
      <c r="L35"/>
    </row>
    <row r="36" spans="10:12">
      <c r="J36"/>
      <c r="K36"/>
      <c r="L36"/>
    </row>
    <row r="37" spans="10:12">
      <c r="J37"/>
      <c r="K37"/>
      <c r="L37"/>
    </row>
    <row r="38" spans="10:12">
      <c r="J38"/>
      <c r="K38"/>
      <c r="L38"/>
    </row>
    <row r="39" spans="10:12">
      <c r="J39"/>
      <c r="K39"/>
      <c r="L39"/>
    </row>
    <row r="40" spans="10:12">
      <c r="J40"/>
      <c r="K40"/>
      <c r="L40"/>
    </row>
    <row r="41" spans="10:12">
      <c r="J41"/>
      <c r="K41"/>
      <c r="L41"/>
    </row>
    <row r="42" spans="10:12">
      <c r="J42"/>
      <c r="K42"/>
      <c r="L42"/>
    </row>
    <row r="43" spans="10:12">
      <c r="J43"/>
      <c r="K43"/>
      <c r="L43"/>
    </row>
    <row r="44" spans="10:12">
      <c r="J44"/>
      <c r="K44"/>
      <c r="L44"/>
    </row>
    <row r="45" spans="10:12">
      <c r="J45"/>
      <c r="K45"/>
      <c r="L45"/>
    </row>
    <row r="46" spans="10:12">
      <c r="J46"/>
      <c r="K46"/>
      <c r="L46"/>
    </row>
    <row r="47" spans="10:12">
      <c r="J47"/>
      <c r="K47"/>
      <c r="L47"/>
    </row>
    <row r="48" spans="10:12">
      <c r="J48"/>
      <c r="K48"/>
      <c r="L48"/>
    </row>
    <row r="49" spans="10:11">
      <c r="J49"/>
      <c r="K49"/>
    </row>
    <row r="50" spans="10:11">
      <c r="J50"/>
      <c r="K50"/>
    </row>
    <row r="51" spans="10:11">
      <c r="J51"/>
      <c r="K51"/>
    </row>
    <row r="52" spans="10:11">
      <c r="J52"/>
      <c r="K52"/>
    </row>
    <row r="53" spans="10:11">
      <c r="J53"/>
      <c r="K53"/>
    </row>
    <row r="54" spans="10:11">
      <c r="J54"/>
      <c r="K54"/>
    </row>
    <row r="55" spans="10:11">
      <c r="J55"/>
      <c r="K55"/>
    </row>
    <row r="56" spans="10:11">
      <c r="J56"/>
      <c r="K56"/>
    </row>
    <row r="57" spans="10:11">
      <c r="J57"/>
      <c r="K57"/>
    </row>
    <row r="58" spans="10:11">
      <c r="J58"/>
      <c r="K58"/>
    </row>
    <row r="59" spans="10:11">
      <c r="J59"/>
      <c r="K5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6"/>
  <sheetViews>
    <sheetView topLeftCell="A8" workbookViewId="0">
      <selection activeCell="C25" sqref="C25"/>
    </sheetView>
  </sheetViews>
  <sheetFormatPr defaultRowHeight="15"/>
  <cols>
    <col min="1" max="1" width="48.7109375" customWidth="1"/>
    <col min="2" max="2" width="7.28515625" customWidth="1"/>
  </cols>
  <sheetData>
    <row r="1" spans="1:24" s="2" customFormat="1" ht="15" customHeight="1">
      <c r="A1" s="24" t="s">
        <v>0</v>
      </c>
      <c r="B1" s="98" t="s">
        <v>1</v>
      </c>
      <c r="C1" s="99" t="s">
        <v>2</v>
      </c>
      <c r="D1" s="27"/>
      <c r="E1" s="28"/>
      <c r="F1" s="27"/>
      <c r="G1" s="27"/>
      <c r="H1" s="27"/>
      <c r="I1" s="27"/>
      <c r="J1" s="27"/>
      <c r="K1" s="27"/>
      <c r="L1" s="27"/>
    </row>
    <row r="2" spans="1:24" s="2" customFormat="1" ht="15" customHeight="1" thickBot="1">
      <c r="A2" s="52" t="s">
        <v>10</v>
      </c>
      <c r="B2" s="92"/>
      <c r="C2" s="92"/>
      <c r="D2" s="27"/>
      <c r="E2" s="28"/>
      <c r="F2" s="27"/>
      <c r="G2" s="27"/>
      <c r="H2" s="27"/>
      <c r="I2" s="27"/>
      <c r="J2" s="27"/>
      <c r="K2" s="27"/>
      <c r="L2" s="27"/>
    </row>
    <row r="3" spans="1:24" s="5" customFormat="1" ht="15" customHeight="1" thickBot="1">
      <c r="A3" s="17" t="s">
        <v>11</v>
      </c>
      <c r="B3" s="4" t="s">
        <v>6</v>
      </c>
      <c r="C3" s="34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24" s="5" customFormat="1" ht="15" customHeight="1" thickBot="1">
      <c r="A4" s="17" t="s">
        <v>168</v>
      </c>
      <c r="B4" s="4" t="s">
        <v>6</v>
      </c>
      <c r="C4" s="34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24" s="5" customFormat="1" ht="15" customHeight="1" thickBot="1">
      <c r="A5" s="3" t="s">
        <v>12</v>
      </c>
      <c r="B5" s="4" t="s">
        <v>8</v>
      </c>
      <c r="C5" s="34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24" s="5" customFormat="1" ht="15" customHeight="1" thickBot="1">
      <c r="A6" s="3" t="s">
        <v>238</v>
      </c>
      <c r="B6" s="4" t="s">
        <v>7</v>
      </c>
      <c r="C6" s="34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24" s="5" customFormat="1" ht="15" customHeight="1" thickBot="1">
      <c r="A7" s="3" t="s">
        <v>239</v>
      </c>
      <c r="B7" s="4" t="s">
        <v>7</v>
      </c>
      <c r="C7" s="34">
        <v>12.6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24" s="26" customFormat="1" ht="15" customHeight="1" thickBot="1">
      <c r="A8" s="70" t="s">
        <v>235</v>
      </c>
      <c r="B8" s="78" t="s">
        <v>8</v>
      </c>
      <c r="C8" s="34"/>
      <c r="D8" s="69"/>
    </row>
    <row r="9" spans="1:24" s="5" customFormat="1" ht="15" customHeight="1" thickBot="1">
      <c r="A9" s="17" t="s">
        <v>158</v>
      </c>
      <c r="B9" s="4" t="s">
        <v>6</v>
      </c>
      <c r="C9" s="34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24" s="5" customFormat="1" ht="15" customHeight="1" thickBot="1">
      <c r="A10" s="17" t="s">
        <v>157</v>
      </c>
      <c r="B10" s="4" t="s">
        <v>6</v>
      </c>
      <c r="C10" s="34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24" s="21" customFormat="1" ht="30" customHeight="1" thickBot="1">
      <c r="A11" s="22" t="s">
        <v>197</v>
      </c>
      <c r="B11" s="20" t="s">
        <v>6</v>
      </c>
      <c r="C11" s="35"/>
    </row>
    <row r="12" spans="1:24" s="65" customFormat="1" ht="15" customHeight="1" thickBot="1">
      <c r="A12" s="22" t="s">
        <v>213</v>
      </c>
      <c r="B12" s="20" t="s">
        <v>6</v>
      </c>
      <c r="C12" s="35"/>
      <c r="D12" s="21"/>
      <c r="E12" s="27"/>
      <c r="F12" s="28"/>
      <c r="G12" s="27"/>
      <c r="H12" s="27"/>
      <c r="I12" s="27"/>
      <c r="J12" s="27"/>
      <c r="K12" s="27"/>
      <c r="L12" s="63"/>
      <c r="M12" s="63"/>
      <c r="N12" s="63"/>
      <c r="O12" s="27"/>
      <c r="P12" s="28"/>
      <c r="Q12" s="27"/>
      <c r="R12" s="27"/>
      <c r="S12" s="27"/>
      <c r="T12" s="27"/>
      <c r="U12" s="27"/>
      <c r="V12" s="63"/>
      <c r="W12" s="63"/>
      <c r="X12" s="63"/>
    </row>
    <row r="13" spans="1:24" s="65" customFormat="1" ht="30" customHeight="1" thickBot="1">
      <c r="A13" s="22" t="s">
        <v>214</v>
      </c>
      <c r="B13" s="20" t="s">
        <v>8</v>
      </c>
      <c r="C13" s="35"/>
      <c r="D13" s="21"/>
      <c r="E13" s="27"/>
      <c r="F13" s="28"/>
      <c r="G13" s="27"/>
      <c r="H13" s="27"/>
      <c r="I13" s="27"/>
      <c r="J13" s="27"/>
      <c r="K13" s="27"/>
      <c r="L13" s="63"/>
      <c r="M13" s="63"/>
      <c r="N13" s="63"/>
      <c r="O13" s="27"/>
      <c r="P13" s="28"/>
      <c r="Q13" s="27"/>
      <c r="R13" s="27"/>
      <c r="S13" s="27"/>
      <c r="T13" s="27"/>
      <c r="U13" s="27"/>
      <c r="V13" s="63"/>
      <c r="W13" s="63"/>
      <c r="X13" s="63"/>
    </row>
    <row r="14" spans="1:24" s="5" customFormat="1" ht="15" customHeight="1" thickBot="1">
      <c r="A14" s="17" t="s">
        <v>215</v>
      </c>
      <c r="B14" s="4" t="s">
        <v>6</v>
      </c>
      <c r="C14" s="34"/>
      <c r="D14" s="21"/>
      <c r="E14" s="27"/>
      <c r="F14" s="28"/>
      <c r="G14" s="27"/>
      <c r="H14" s="27"/>
      <c r="I14" s="27"/>
      <c r="J14" s="27"/>
      <c r="K14" s="27"/>
      <c r="L14" s="63"/>
      <c r="M14" s="63"/>
      <c r="N14" s="64"/>
      <c r="O14" s="21"/>
      <c r="P14" s="21"/>
      <c r="Q14" s="21"/>
      <c r="R14" s="21"/>
      <c r="S14" s="21"/>
      <c r="T14" s="21"/>
      <c r="U14" s="21"/>
      <c r="V14" s="64"/>
      <c r="W14" s="64"/>
      <c r="X14" s="64"/>
    </row>
    <row r="15" spans="1:24" s="5" customFormat="1" ht="15" customHeight="1" thickBot="1">
      <c r="A15" s="17" t="s">
        <v>216</v>
      </c>
      <c r="B15" s="4" t="s">
        <v>6</v>
      </c>
      <c r="C15" s="34"/>
      <c r="D15" s="21"/>
      <c r="E15" s="27"/>
      <c r="F15" s="28"/>
      <c r="G15" s="27"/>
      <c r="H15" s="27"/>
      <c r="I15" s="27"/>
      <c r="J15" s="27"/>
      <c r="K15" s="27"/>
      <c r="L15" s="63"/>
      <c r="M15" s="63"/>
      <c r="N15" s="64"/>
      <c r="O15" s="21"/>
      <c r="P15" s="21"/>
      <c r="Q15" s="21"/>
      <c r="R15" s="21"/>
      <c r="S15" s="21"/>
      <c r="T15" s="21"/>
      <c r="U15" s="21"/>
      <c r="V15" s="64"/>
      <c r="W15" s="64"/>
      <c r="X15" s="64"/>
    </row>
    <row r="16" spans="1:24" s="5" customFormat="1" ht="15" customHeight="1" thickBot="1">
      <c r="A16" s="17" t="s">
        <v>147</v>
      </c>
      <c r="B16" s="4" t="s">
        <v>6</v>
      </c>
      <c r="C16" s="34"/>
      <c r="D16" s="21"/>
      <c r="E16" s="27"/>
      <c r="F16" s="28"/>
      <c r="G16" s="27"/>
      <c r="H16" s="27"/>
      <c r="I16" s="27"/>
      <c r="J16" s="27"/>
      <c r="K16" s="27"/>
      <c r="L16" s="63"/>
      <c r="M16" s="63"/>
      <c r="N16" s="64"/>
      <c r="O16" s="21"/>
      <c r="P16" s="21"/>
      <c r="Q16" s="21"/>
      <c r="R16" s="21"/>
      <c r="S16" s="21"/>
      <c r="T16" s="21"/>
      <c r="U16" s="21"/>
      <c r="V16" s="64"/>
      <c r="W16" s="64"/>
      <c r="X16" s="64"/>
    </row>
    <row r="17" spans="1:24" s="5" customFormat="1" ht="15" customHeight="1" thickBot="1">
      <c r="A17" s="17" t="s">
        <v>217</v>
      </c>
      <c r="B17" s="4" t="s">
        <v>7</v>
      </c>
      <c r="C17" s="34"/>
      <c r="D17" s="21"/>
      <c r="E17" s="27"/>
      <c r="F17" s="28"/>
      <c r="G17" s="27"/>
      <c r="H17" s="27"/>
      <c r="I17" s="27"/>
      <c r="J17" s="27"/>
      <c r="K17" s="27"/>
      <c r="L17" s="63"/>
      <c r="M17" s="63"/>
      <c r="N17" s="64"/>
      <c r="O17" s="21"/>
      <c r="P17" s="21"/>
      <c r="Q17" s="21"/>
      <c r="R17" s="21"/>
      <c r="S17" s="21"/>
      <c r="T17" s="21"/>
      <c r="U17" s="21"/>
      <c r="V17" s="64"/>
      <c r="W17" s="64"/>
      <c r="X17" s="64"/>
    </row>
    <row r="18" spans="1:24" s="26" customFormat="1" ht="15" customHeight="1" thickBot="1">
      <c r="A18" s="70" t="s">
        <v>198</v>
      </c>
      <c r="B18" s="68" t="s">
        <v>7</v>
      </c>
      <c r="C18" s="72"/>
      <c r="D18" s="69"/>
    </row>
    <row r="19" spans="1:24" s="5" customFormat="1" ht="15" customHeight="1" thickBot="1">
      <c r="A19" s="17" t="s">
        <v>156</v>
      </c>
      <c r="B19" s="4" t="s">
        <v>6</v>
      </c>
      <c r="C19" s="34">
        <v>8.1300000000000008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pans="1:24" s="5" customFormat="1" ht="15" customHeight="1" thickBot="1">
      <c r="A20" s="17" t="s">
        <v>233</v>
      </c>
      <c r="B20" s="4" t="s">
        <v>7</v>
      </c>
      <c r="C20" s="34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1" spans="1:24" s="5" customFormat="1" ht="15" customHeight="1" thickBot="1">
      <c r="A21" s="17" t="s">
        <v>155</v>
      </c>
      <c r="B21" s="4" t="s">
        <v>6</v>
      </c>
      <c r="C21" s="34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24" s="5" customFormat="1" ht="15" customHeight="1" thickBot="1">
      <c r="A22" s="17" t="s">
        <v>234</v>
      </c>
      <c r="B22" s="4" t="s">
        <v>7</v>
      </c>
      <c r="C22" s="34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</row>
    <row r="23" spans="1:24" s="5" customFormat="1" ht="15" customHeight="1" thickBot="1">
      <c r="A23" s="3" t="s">
        <v>13</v>
      </c>
      <c r="B23" s="4" t="s">
        <v>6</v>
      </c>
      <c r="C23" s="34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24" s="5" customFormat="1" ht="15" customHeight="1" thickBot="1">
      <c r="A24" s="3" t="s">
        <v>14</v>
      </c>
      <c r="B24" s="4" t="s">
        <v>6</v>
      </c>
      <c r="C24" s="34">
        <v>7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</row>
    <row r="25" spans="1:24" s="5" customFormat="1" ht="15" customHeight="1" thickBot="1">
      <c r="A25" s="3" t="s">
        <v>15</v>
      </c>
      <c r="B25" s="4" t="s">
        <v>6</v>
      </c>
      <c r="C25" s="34">
        <v>12.94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</row>
    <row r="26" spans="1:24" s="5" customFormat="1" ht="15" customHeight="1" thickBot="1">
      <c r="A26" s="3" t="s">
        <v>16</v>
      </c>
      <c r="B26" s="4" t="s">
        <v>143</v>
      </c>
      <c r="C26" s="34">
        <v>1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</row>
    <row r="27" spans="1:24" s="5" customFormat="1" ht="15" customHeight="1" thickBot="1">
      <c r="A27" s="3" t="s">
        <v>218</v>
      </c>
      <c r="B27" s="4" t="s">
        <v>143</v>
      </c>
      <c r="C27" s="34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63"/>
      <c r="P27" s="27"/>
      <c r="Q27" s="28"/>
      <c r="R27" s="27"/>
      <c r="S27" s="27"/>
      <c r="T27" s="27"/>
      <c r="U27" s="27"/>
      <c r="V27" s="27"/>
      <c r="W27" s="63"/>
      <c r="X27" s="63"/>
    </row>
    <row r="28" spans="1:24" s="5" customFormat="1" ht="15" customHeight="1" thickBot="1">
      <c r="A28" s="17" t="s">
        <v>159</v>
      </c>
      <c r="B28" s="4" t="s">
        <v>7</v>
      </c>
      <c r="C28" s="34">
        <v>2.7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spans="1:24" s="26" customFormat="1" ht="15" customHeight="1" thickBot="1">
      <c r="A29" s="70" t="s">
        <v>199</v>
      </c>
      <c r="B29" s="68" t="s">
        <v>7</v>
      </c>
      <c r="C29" s="72"/>
      <c r="D29" s="71"/>
    </row>
    <row r="30" spans="1:24" s="5" customFormat="1" ht="15" customHeight="1" thickBot="1">
      <c r="A30" s="17" t="s">
        <v>169</v>
      </c>
      <c r="B30" s="4" t="s">
        <v>7</v>
      </c>
      <c r="C30" s="34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spans="1:24" s="5" customFormat="1" ht="15" customHeight="1" thickBot="1">
      <c r="A31" s="17" t="s">
        <v>169</v>
      </c>
      <c r="B31" s="4" t="s">
        <v>7</v>
      </c>
      <c r="C31" s="34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24" s="5" customFormat="1" ht="15" customHeight="1" thickBot="1">
      <c r="A32" s="17" t="s">
        <v>169</v>
      </c>
      <c r="B32" s="4" t="s">
        <v>7</v>
      </c>
      <c r="C32" s="34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</row>
    <row r="33" spans="1:30" s="5" customFormat="1" ht="15" customHeight="1" thickBot="1">
      <c r="A33" s="17" t="s">
        <v>169</v>
      </c>
      <c r="B33" s="4" t="s">
        <v>7</v>
      </c>
      <c r="C33" s="34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30" s="5" customFormat="1" ht="15" customHeight="1" thickBot="1">
      <c r="A34" s="3" t="s">
        <v>17</v>
      </c>
      <c r="B34" s="4" t="s">
        <v>7</v>
      </c>
      <c r="C34" s="34"/>
      <c r="D34" s="21" t="s">
        <v>242</v>
      </c>
      <c r="E34" s="21"/>
      <c r="F34" s="21"/>
      <c r="G34" s="21"/>
      <c r="H34" s="21"/>
      <c r="I34" s="21"/>
      <c r="J34" s="21"/>
      <c r="K34" s="21"/>
      <c r="L34" s="21"/>
      <c r="M34" s="21"/>
      <c r="N34" s="21"/>
    </row>
    <row r="35" spans="1:30" s="5" customFormat="1" ht="15" customHeight="1" thickBot="1">
      <c r="A35" s="3" t="s">
        <v>17</v>
      </c>
      <c r="B35" s="4" t="s">
        <v>7</v>
      </c>
      <c r="C35" s="34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spans="1:30" s="5" customFormat="1" ht="15" customHeight="1" thickBot="1">
      <c r="A36" s="3" t="s">
        <v>17</v>
      </c>
      <c r="B36" s="4" t="s">
        <v>7</v>
      </c>
      <c r="C36" s="34"/>
      <c r="D36"/>
      <c r="E36"/>
      <c r="F36" s="21"/>
      <c r="G36" s="21"/>
      <c r="H36" s="21"/>
      <c r="I36" s="21"/>
      <c r="J36" s="21"/>
      <c r="K36" s="21"/>
      <c r="L36" s="21"/>
      <c r="M36" s="21"/>
      <c r="N36" s="21"/>
    </row>
    <row r="37" spans="1:30" s="5" customFormat="1" ht="15" customHeight="1" thickBot="1">
      <c r="A37" s="3" t="s">
        <v>25</v>
      </c>
      <c r="B37" s="4" t="s">
        <v>143</v>
      </c>
      <c r="C37" s="34"/>
      <c r="D37"/>
      <c r="E37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</row>
    <row r="38" spans="1:30" ht="15" customHeight="1">
      <c r="A38" s="53" t="s">
        <v>0</v>
      </c>
      <c r="B38" s="93" t="s">
        <v>1</v>
      </c>
      <c r="C38" s="97" t="s">
        <v>2</v>
      </c>
    </row>
    <row r="39" spans="1:30" ht="15" customHeight="1" thickBot="1">
      <c r="A39" s="52" t="s">
        <v>116</v>
      </c>
      <c r="B39" s="92"/>
      <c r="C39" s="92"/>
    </row>
    <row r="40" spans="1:30" ht="15.75" thickBot="1">
      <c r="A40" s="32" t="s">
        <v>150</v>
      </c>
      <c r="B40" s="11" t="s">
        <v>8</v>
      </c>
      <c r="C40" s="11">
        <v>1</v>
      </c>
    </row>
    <row r="41" spans="1:30" ht="15.75" thickBot="1">
      <c r="A41" s="11" t="s">
        <v>118</v>
      </c>
      <c r="B41" s="11" t="s">
        <v>8</v>
      </c>
      <c r="C41" s="11"/>
    </row>
    <row r="42" spans="1:30" ht="15.75" thickBot="1">
      <c r="A42" s="32" t="s">
        <v>237</v>
      </c>
      <c r="B42" s="32" t="s">
        <v>8</v>
      </c>
      <c r="C42" s="11"/>
    </row>
    <row r="43" spans="1:30" ht="15.75" thickBot="1">
      <c r="A43" s="11" t="s">
        <v>123</v>
      </c>
      <c r="B43" s="11" t="s">
        <v>8</v>
      </c>
      <c r="C43" s="11">
        <v>1</v>
      </c>
    </row>
    <row r="44" spans="1:30" ht="15.75" thickBot="1">
      <c r="A44" s="11" t="s">
        <v>119</v>
      </c>
      <c r="B44" s="11" t="s">
        <v>8</v>
      </c>
      <c r="C44" s="11">
        <v>1</v>
      </c>
    </row>
    <row r="45" spans="1:30" ht="15.75" thickBot="1">
      <c r="A45" s="11" t="s">
        <v>120</v>
      </c>
      <c r="B45" s="11" t="s">
        <v>8</v>
      </c>
      <c r="C45" s="11"/>
    </row>
    <row r="46" spans="1:30" ht="15.75" thickBot="1">
      <c r="A46" s="11" t="s">
        <v>122</v>
      </c>
      <c r="B46" s="11" t="s">
        <v>8</v>
      </c>
      <c r="C46" s="11">
        <v>1</v>
      </c>
    </row>
    <row r="47" spans="1:30" s="10" customFormat="1" ht="13.9" customHeight="1" thickBot="1">
      <c r="A47" s="33" t="s">
        <v>224</v>
      </c>
      <c r="B47" s="79" t="s">
        <v>8</v>
      </c>
      <c r="C47" s="36"/>
      <c r="D47"/>
      <c r="E47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1:30" ht="15.75" thickBot="1">
      <c r="A48" s="11" t="s">
        <v>124</v>
      </c>
      <c r="B48" s="11" t="s">
        <v>8</v>
      </c>
      <c r="C48" s="11">
        <v>1</v>
      </c>
    </row>
    <row r="49" spans="1:5" ht="15.75" thickBot="1">
      <c r="A49" s="11" t="s">
        <v>125</v>
      </c>
      <c r="B49" s="11" t="s">
        <v>8</v>
      </c>
      <c r="C49" s="11"/>
    </row>
    <row r="50" spans="1:5" ht="15.75" thickBot="1">
      <c r="A50" s="11" t="s">
        <v>194</v>
      </c>
      <c r="B50" s="11" t="s">
        <v>8</v>
      </c>
      <c r="C50" s="11"/>
    </row>
    <row r="51" spans="1:5" ht="15.75" thickBot="1">
      <c r="A51" s="11" t="s">
        <v>126</v>
      </c>
      <c r="B51" s="11" t="s">
        <v>8</v>
      </c>
      <c r="C51" s="11"/>
    </row>
    <row r="52" spans="1:5" ht="15.75" thickBot="1">
      <c r="A52" s="11" t="s">
        <v>127</v>
      </c>
      <c r="B52" s="11" t="s">
        <v>8</v>
      </c>
      <c r="C52" s="11"/>
    </row>
    <row r="53" spans="1:5" ht="27" customHeight="1" thickBot="1">
      <c r="A53" s="8" t="s">
        <v>38</v>
      </c>
      <c r="B53" s="20" t="s">
        <v>143</v>
      </c>
      <c r="C53" s="9"/>
    </row>
    <row r="54" spans="1:5" ht="15" customHeight="1" thickBot="1">
      <c r="A54" s="8" t="s">
        <v>39</v>
      </c>
      <c r="B54" s="9" t="s">
        <v>8</v>
      </c>
      <c r="C54" s="9"/>
    </row>
    <row r="55" spans="1:5" ht="15" customHeight="1" thickBot="1">
      <c r="A55" s="33" t="s">
        <v>222</v>
      </c>
      <c r="B55" s="79" t="s">
        <v>8</v>
      </c>
      <c r="C55" s="9"/>
    </row>
    <row r="56" spans="1:5" ht="15" customHeight="1" thickBot="1">
      <c r="A56" s="33" t="s">
        <v>152</v>
      </c>
      <c r="B56" s="9" t="s">
        <v>8</v>
      </c>
      <c r="C56" s="9"/>
    </row>
    <row r="57" spans="1:5" ht="15" customHeight="1" thickBot="1">
      <c r="A57" s="33" t="s">
        <v>247</v>
      </c>
      <c r="B57" s="9" t="s">
        <v>8</v>
      </c>
      <c r="C57" s="9"/>
    </row>
    <row r="58" spans="1:5" ht="15" customHeight="1" thickBot="1">
      <c r="A58" s="33" t="s">
        <v>248</v>
      </c>
      <c r="B58" s="9" t="s">
        <v>8</v>
      </c>
      <c r="C58" s="9"/>
    </row>
    <row r="59" spans="1:5" ht="15" customHeight="1" thickBot="1">
      <c r="A59" s="8" t="s">
        <v>47</v>
      </c>
      <c r="B59" s="9" t="s">
        <v>8</v>
      </c>
      <c r="C59" s="9">
        <v>1</v>
      </c>
    </row>
    <row r="60" spans="1:5" ht="15" customHeight="1" thickBot="1">
      <c r="A60" s="8" t="s">
        <v>48</v>
      </c>
      <c r="B60" s="4" t="s">
        <v>6</v>
      </c>
      <c r="C60" s="9">
        <v>0.9</v>
      </c>
    </row>
    <row r="61" spans="1:5" s="21" customFormat="1" ht="15" customHeight="1" thickBot="1">
      <c r="A61" s="22" t="s">
        <v>219</v>
      </c>
      <c r="B61" s="20" t="s">
        <v>6</v>
      </c>
      <c r="C61" s="35"/>
      <c r="D61"/>
      <c r="E61"/>
    </row>
    <row r="62" spans="1:5" ht="15" customHeight="1" thickBot="1">
      <c r="A62" s="32" t="s">
        <v>154</v>
      </c>
      <c r="B62" s="32" t="s">
        <v>8</v>
      </c>
      <c r="C62" s="11">
        <v>2</v>
      </c>
    </row>
    <row r="63" spans="1:5" ht="15" customHeight="1" thickBot="1">
      <c r="A63" s="32" t="s">
        <v>153</v>
      </c>
      <c r="B63" s="32" t="s">
        <v>8</v>
      </c>
      <c r="C63" s="11">
        <v>1</v>
      </c>
    </row>
    <row r="64" spans="1:5" ht="15" customHeight="1" thickBot="1">
      <c r="A64" s="11" t="s">
        <v>42</v>
      </c>
      <c r="B64" s="9" t="s">
        <v>8</v>
      </c>
      <c r="C64" s="11">
        <v>1</v>
      </c>
    </row>
    <row r="65" spans="1:5" ht="15" customHeight="1" thickBot="1">
      <c r="A65" s="11" t="s">
        <v>43</v>
      </c>
      <c r="B65" s="9" t="s">
        <v>8</v>
      </c>
      <c r="C65" s="11"/>
    </row>
    <row r="66" spans="1:5" ht="15" customHeight="1" thickBot="1">
      <c r="A66" s="8" t="s">
        <v>41</v>
      </c>
      <c r="B66" s="9" t="s">
        <v>8</v>
      </c>
      <c r="C66" s="9">
        <v>1</v>
      </c>
    </row>
    <row r="67" spans="1:5" s="21" customFormat="1" ht="15" customHeight="1" thickBot="1">
      <c r="A67" s="19" t="s">
        <v>220</v>
      </c>
      <c r="B67" s="20" t="s">
        <v>8</v>
      </c>
      <c r="C67" s="35"/>
      <c r="D67"/>
      <c r="E67"/>
    </row>
    <row r="68" spans="1:5" ht="15" customHeight="1" thickBot="1">
      <c r="A68" s="8" t="s">
        <v>40</v>
      </c>
      <c r="B68" s="9" t="s">
        <v>7</v>
      </c>
      <c r="C68" s="9">
        <v>6.5</v>
      </c>
    </row>
    <row r="69" spans="1:5" ht="15" customHeight="1" thickBot="1">
      <c r="A69" s="3" t="s">
        <v>33</v>
      </c>
      <c r="B69" s="4" t="s">
        <v>143</v>
      </c>
      <c r="C69" s="4">
        <v>1</v>
      </c>
    </row>
    <row r="70" spans="1:5" ht="15" customHeight="1" thickBot="1">
      <c r="A70" s="3" t="s">
        <v>34</v>
      </c>
      <c r="B70" s="4" t="s">
        <v>8</v>
      </c>
      <c r="C70" s="4"/>
    </row>
    <row r="71" spans="1:5" ht="15" customHeight="1" thickBot="1">
      <c r="A71" s="3" t="s">
        <v>35</v>
      </c>
      <c r="B71" s="4" t="s">
        <v>8</v>
      </c>
      <c r="C71" s="4"/>
    </row>
    <row r="72" spans="1:5" ht="15" customHeight="1" thickBot="1">
      <c r="A72" s="3" t="s">
        <v>36</v>
      </c>
      <c r="B72" s="4" t="s">
        <v>8</v>
      </c>
      <c r="C72" s="4">
        <v>1</v>
      </c>
    </row>
    <row r="73" spans="1:5" ht="15" customHeight="1" thickBot="1">
      <c r="A73" s="19" t="s">
        <v>37</v>
      </c>
      <c r="B73" s="20" t="s">
        <v>143</v>
      </c>
      <c r="C73" s="20"/>
      <c r="D73" s="27"/>
      <c r="E73" s="28"/>
    </row>
    <row r="74" spans="1:5" ht="15" customHeight="1" thickBot="1">
      <c r="A74" s="19" t="s">
        <v>140</v>
      </c>
      <c r="B74" s="20" t="s">
        <v>6</v>
      </c>
      <c r="C74" s="20"/>
      <c r="D74" s="27"/>
      <c r="E74" s="28"/>
    </row>
    <row r="75" spans="1:5" ht="15" customHeight="1" thickBot="1">
      <c r="A75" s="19" t="s">
        <v>141</v>
      </c>
      <c r="B75" s="20" t="s">
        <v>143</v>
      </c>
      <c r="C75" s="20"/>
      <c r="D75" s="21"/>
      <c r="E75" s="21"/>
    </row>
    <row r="76" spans="1:5" ht="15" customHeight="1" thickBot="1">
      <c r="A76" s="19" t="s">
        <v>142</v>
      </c>
      <c r="B76" s="20" t="s">
        <v>143</v>
      </c>
      <c r="C76" s="20"/>
      <c r="D76" s="21"/>
      <c r="E76" s="21"/>
    </row>
    <row r="77" spans="1:5" ht="15" customHeight="1" thickBot="1">
      <c r="A77" s="17" t="s">
        <v>207</v>
      </c>
      <c r="B77" s="18" t="s">
        <v>8</v>
      </c>
      <c r="C77" s="4"/>
    </row>
    <row r="78" spans="1:5" ht="15" customHeight="1" thickBot="1">
      <c r="A78" s="8" t="s">
        <v>44</v>
      </c>
      <c r="B78" s="9" t="s">
        <v>8</v>
      </c>
      <c r="C78" s="9"/>
    </row>
    <row r="79" spans="1:5" ht="15" customHeight="1" thickBot="1">
      <c r="A79" s="8" t="s">
        <v>183</v>
      </c>
      <c r="B79" s="9" t="s">
        <v>143</v>
      </c>
      <c r="C79" s="9"/>
      <c r="D79" s="21"/>
      <c r="E79" s="21"/>
    </row>
    <row r="80" spans="1:5" ht="15" customHeight="1" thickBot="1">
      <c r="A80" s="8" t="s">
        <v>45</v>
      </c>
      <c r="B80" s="9" t="s">
        <v>8</v>
      </c>
      <c r="C80" s="9"/>
      <c r="D80" s="21"/>
      <c r="E80" s="21"/>
    </row>
    <row r="81" spans="1:12" ht="15" customHeight="1" thickBot="1">
      <c r="A81" s="8" t="s">
        <v>46</v>
      </c>
      <c r="B81" s="9" t="s">
        <v>8</v>
      </c>
      <c r="C81" s="9"/>
      <c r="D81" s="21"/>
      <c r="E81" s="21"/>
    </row>
    <row r="82" spans="1:12" s="21" customFormat="1" ht="15" customHeight="1" thickBot="1">
      <c r="A82" s="22" t="s">
        <v>170</v>
      </c>
      <c r="B82" s="23" t="s">
        <v>143</v>
      </c>
      <c r="C82" s="35"/>
      <c r="D82" s="69"/>
      <c r="E82" s="26"/>
    </row>
    <row r="83" spans="1:12" s="21" customFormat="1" ht="15" customHeight="1" thickBot="1">
      <c r="A83" s="19" t="s">
        <v>49</v>
      </c>
      <c r="B83" s="20" t="s">
        <v>143</v>
      </c>
      <c r="C83" s="35"/>
      <c r="D83" s="27"/>
      <c r="E83" s="27"/>
    </row>
    <row r="84" spans="1:12" s="21" customFormat="1" ht="15" customHeight="1" thickBot="1">
      <c r="A84" s="22" t="s">
        <v>171</v>
      </c>
      <c r="B84" s="23" t="s">
        <v>143</v>
      </c>
      <c r="C84" s="35"/>
    </row>
    <row r="85" spans="1:12" s="26" customFormat="1" ht="15" customHeight="1" thickBot="1">
      <c r="A85" s="67" t="s">
        <v>200</v>
      </c>
      <c r="B85" s="68" t="s">
        <v>201</v>
      </c>
      <c r="C85" s="75"/>
      <c r="D85" s="21"/>
      <c r="E85" s="21"/>
    </row>
    <row r="86" spans="1:12" s="2" customFormat="1" ht="15" customHeight="1">
      <c r="A86" s="53" t="s">
        <v>0</v>
      </c>
      <c r="B86" s="93" t="s">
        <v>1</v>
      </c>
      <c r="C86" s="97" t="s">
        <v>2</v>
      </c>
      <c r="D86" s="21"/>
      <c r="E86" s="21"/>
      <c r="F86" s="27"/>
      <c r="G86" s="27"/>
      <c r="H86" s="27"/>
      <c r="I86" s="27"/>
      <c r="J86" s="27"/>
    </row>
    <row r="87" spans="1:12" s="2" customFormat="1" ht="15" customHeight="1" thickBot="1">
      <c r="A87" s="52" t="s">
        <v>102</v>
      </c>
      <c r="B87" s="92"/>
      <c r="C87" s="92"/>
      <c r="D87" s="21"/>
      <c r="E87" s="21"/>
      <c r="F87" s="27"/>
      <c r="G87" s="27"/>
      <c r="H87" s="27"/>
      <c r="I87" s="27"/>
      <c r="J87" s="27"/>
      <c r="K87" s="27"/>
      <c r="L87" s="27"/>
    </row>
    <row r="88" spans="1:12" s="5" customFormat="1" ht="15" customHeight="1" thickBot="1">
      <c r="A88" s="3" t="s">
        <v>103</v>
      </c>
      <c r="B88" s="4" t="s">
        <v>8</v>
      </c>
      <c r="C88" s="4">
        <v>18</v>
      </c>
      <c r="D88" s="21"/>
      <c r="E88" s="21"/>
      <c r="F88" s="21"/>
      <c r="G88" s="21"/>
      <c r="H88" s="21"/>
      <c r="I88" s="21"/>
      <c r="J88" s="21"/>
      <c r="K88" s="21"/>
      <c r="L88" s="21"/>
    </row>
    <row r="89" spans="1:12" s="5" customFormat="1" ht="15" customHeight="1" thickBot="1">
      <c r="A89" s="3" t="s">
        <v>104</v>
      </c>
      <c r="B89" s="4" t="s">
        <v>8</v>
      </c>
      <c r="C89" s="4"/>
      <c r="D89" s="21"/>
      <c r="E89" s="21"/>
      <c r="F89" s="21"/>
      <c r="G89" s="21"/>
      <c r="H89" s="21"/>
      <c r="I89" s="21"/>
      <c r="J89" s="21"/>
      <c r="K89" s="21"/>
      <c r="L89" s="21"/>
    </row>
    <row r="90" spans="1:12" s="5" customFormat="1" ht="15" customHeight="1" thickBot="1">
      <c r="A90" s="3" t="s">
        <v>105</v>
      </c>
      <c r="B90" s="4" t="s">
        <v>8</v>
      </c>
      <c r="C90" s="4">
        <v>1</v>
      </c>
      <c r="D90" s="21"/>
      <c r="E90" s="21"/>
      <c r="F90" s="21"/>
      <c r="G90" s="21"/>
      <c r="H90" s="21"/>
      <c r="I90" s="21"/>
      <c r="J90" s="21"/>
      <c r="K90" s="21"/>
      <c r="L90" s="21"/>
    </row>
    <row r="91" spans="1:12" s="5" customFormat="1" ht="15" customHeight="1" thickBot="1">
      <c r="A91" s="3" t="s">
        <v>106</v>
      </c>
      <c r="B91" s="4" t="s">
        <v>8</v>
      </c>
      <c r="C91" s="4"/>
      <c r="D91" s="21"/>
      <c r="E91" s="21"/>
      <c r="F91" s="21"/>
      <c r="G91" s="21"/>
      <c r="H91" s="21"/>
      <c r="I91" s="21"/>
      <c r="J91" s="21"/>
      <c r="K91" s="21"/>
      <c r="L91" s="21"/>
    </row>
    <row r="92" spans="1:12" s="5" customFormat="1" ht="15" customHeight="1" thickBot="1">
      <c r="A92" s="3" t="s">
        <v>107</v>
      </c>
      <c r="B92" s="4" t="s">
        <v>8</v>
      </c>
      <c r="C92" s="4">
        <v>11</v>
      </c>
      <c r="D92" s="21"/>
      <c r="E92" s="21"/>
      <c r="F92" s="21"/>
      <c r="G92" s="21"/>
      <c r="H92" s="21"/>
      <c r="I92" s="21"/>
      <c r="J92" s="21"/>
      <c r="K92" s="21"/>
      <c r="L92" s="21"/>
    </row>
    <row r="93" spans="1:12" s="5" customFormat="1" ht="27" customHeight="1" thickBot="1">
      <c r="A93" s="17" t="s">
        <v>148</v>
      </c>
      <c r="B93" s="18" t="s">
        <v>8</v>
      </c>
      <c r="C93" s="4">
        <v>5</v>
      </c>
      <c r="D93" s="21"/>
      <c r="E93" s="21"/>
      <c r="F93" s="21"/>
      <c r="G93" s="21"/>
      <c r="H93" s="21"/>
      <c r="I93" s="21"/>
      <c r="J93" s="21"/>
      <c r="K93" s="21"/>
      <c r="L93" s="21"/>
    </row>
    <row r="94" spans="1:12" s="5" customFormat="1" ht="15" customHeight="1" thickBot="1">
      <c r="A94" s="17" t="s">
        <v>229</v>
      </c>
      <c r="B94" s="4" t="s">
        <v>8</v>
      </c>
      <c r="C94" s="4">
        <v>35</v>
      </c>
      <c r="D94" s="21"/>
      <c r="E94" s="21"/>
      <c r="F94" s="21"/>
      <c r="G94" s="21"/>
      <c r="H94" s="21"/>
      <c r="I94" s="21"/>
      <c r="J94" s="21"/>
      <c r="K94" s="21"/>
      <c r="L94" s="21"/>
    </row>
    <row r="95" spans="1:12" s="5" customFormat="1" ht="15" customHeight="1" thickBot="1">
      <c r="A95" s="17" t="s">
        <v>212</v>
      </c>
      <c r="B95" s="4" t="s">
        <v>8</v>
      </c>
      <c r="C95" s="4"/>
      <c r="D95" s="21"/>
      <c r="E95" s="21"/>
      <c r="F95" s="21"/>
      <c r="G95" s="21"/>
      <c r="H95" s="21"/>
      <c r="I95" s="21"/>
      <c r="J95" s="21"/>
      <c r="K95" s="21"/>
      <c r="L95" s="21"/>
    </row>
    <row r="96" spans="1:12" s="5" customFormat="1" ht="15" customHeight="1" thickBot="1">
      <c r="A96" s="17" t="s">
        <v>149</v>
      </c>
      <c r="B96" s="18" t="s">
        <v>8</v>
      </c>
      <c r="C96" s="4">
        <v>5</v>
      </c>
      <c r="D96" s="21"/>
      <c r="E96" s="21"/>
      <c r="F96" s="21"/>
      <c r="G96" s="21"/>
      <c r="H96" s="21"/>
      <c r="I96" s="21"/>
      <c r="J96" s="21"/>
      <c r="K96" s="21"/>
      <c r="L96" s="21"/>
    </row>
    <row r="97" spans="1:12" s="5" customFormat="1" ht="15" customHeight="1" thickBot="1">
      <c r="A97" s="3" t="s">
        <v>109</v>
      </c>
      <c r="B97" s="4" t="s">
        <v>7</v>
      </c>
      <c r="C97" s="4"/>
      <c r="D97" s="21"/>
      <c r="E97" s="21"/>
      <c r="F97" s="21"/>
      <c r="G97" s="21"/>
      <c r="H97" s="21"/>
      <c r="I97" s="21"/>
      <c r="J97" s="21"/>
      <c r="K97" s="21"/>
      <c r="L97" s="21"/>
    </row>
    <row r="98" spans="1:12" s="5" customFormat="1" ht="27" customHeight="1" thickBot="1">
      <c r="A98" s="3" t="s">
        <v>58</v>
      </c>
      <c r="B98" s="4" t="s">
        <v>7</v>
      </c>
      <c r="C98" s="4"/>
      <c r="D98" s="71"/>
      <c r="E98" s="26"/>
      <c r="F98" s="21"/>
      <c r="G98" s="21"/>
      <c r="H98" s="21"/>
      <c r="I98" s="21"/>
      <c r="J98" s="21"/>
      <c r="K98" s="21"/>
      <c r="L98" s="21"/>
    </row>
    <row r="99" spans="1:12" s="5" customFormat="1" ht="15" customHeight="1" thickBot="1">
      <c r="A99" s="3" t="s">
        <v>110</v>
      </c>
      <c r="B99" s="4" t="s">
        <v>7</v>
      </c>
      <c r="C99" s="4"/>
      <c r="D99" s="69"/>
      <c r="E99" s="26"/>
      <c r="F99" s="21"/>
      <c r="G99" s="21"/>
      <c r="H99" s="21"/>
      <c r="I99" s="21"/>
      <c r="J99" s="21"/>
      <c r="K99" s="21"/>
      <c r="L99" s="21"/>
    </row>
    <row r="100" spans="1:12" s="5" customFormat="1" ht="15" customHeight="1" thickBot="1">
      <c r="A100" s="3" t="s">
        <v>111</v>
      </c>
      <c r="B100" s="4" t="s">
        <v>8</v>
      </c>
      <c r="C100" s="4"/>
      <c r="D100"/>
      <c r="E100"/>
      <c r="F100" s="21"/>
      <c r="G100" s="21"/>
      <c r="H100" s="21"/>
      <c r="I100" s="21"/>
      <c r="J100" s="21"/>
      <c r="K100" s="21"/>
      <c r="L100" s="21"/>
    </row>
    <row r="101" spans="1:12" s="5" customFormat="1" ht="15" customHeight="1" thickBot="1">
      <c r="A101" s="3" t="s">
        <v>112</v>
      </c>
      <c r="B101" s="4" t="s">
        <v>7</v>
      </c>
      <c r="C101" s="4"/>
      <c r="D101"/>
      <c r="E101"/>
      <c r="F101" s="21"/>
      <c r="G101" s="21"/>
      <c r="H101" s="21"/>
      <c r="I101" s="21"/>
      <c r="J101" s="21"/>
      <c r="K101" s="21"/>
      <c r="L101" s="21"/>
    </row>
    <row r="102" spans="1:12" s="5" customFormat="1" ht="15" customHeight="1" thickBot="1">
      <c r="A102" s="3" t="s">
        <v>113</v>
      </c>
      <c r="B102" s="4" t="s">
        <v>7</v>
      </c>
      <c r="C102" s="4"/>
      <c r="D102"/>
      <c r="E102"/>
      <c r="F102" s="21"/>
      <c r="G102" s="21"/>
      <c r="H102" s="21"/>
      <c r="I102" s="21"/>
      <c r="J102" s="21"/>
      <c r="K102" s="21"/>
      <c r="L102" s="21"/>
    </row>
    <row r="103" spans="1:12" s="5" customFormat="1" ht="15" customHeight="1" thickBot="1">
      <c r="A103" s="3" t="s">
        <v>114</v>
      </c>
      <c r="B103" s="4" t="s">
        <v>8</v>
      </c>
      <c r="C103" s="4">
        <v>1</v>
      </c>
      <c r="D103"/>
      <c r="E103"/>
      <c r="F103" s="21"/>
      <c r="G103" s="21"/>
      <c r="H103" s="21"/>
      <c r="I103" s="21"/>
      <c r="J103" s="21"/>
      <c r="K103" s="21"/>
      <c r="L103" s="21"/>
    </row>
    <row r="104" spans="1:12" s="5" customFormat="1" ht="15" customHeight="1" thickBot="1">
      <c r="A104" s="3" t="s">
        <v>230</v>
      </c>
      <c r="B104" s="4" t="s">
        <v>8</v>
      </c>
      <c r="C104" s="4">
        <v>1</v>
      </c>
      <c r="D104"/>
      <c r="E104"/>
      <c r="F104" s="21"/>
      <c r="G104" s="21"/>
      <c r="H104" s="21"/>
      <c r="I104" s="21"/>
      <c r="J104" s="21"/>
      <c r="K104" s="21"/>
      <c r="L104" s="21"/>
    </row>
    <row r="105" spans="1:12" s="5" customFormat="1" ht="15" customHeight="1" thickBot="1">
      <c r="A105" s="3" t="s">
        <v>50</v>
      </c>
      <c r="B105" s="4" t="s">
        <v>6</v>
      </c>
      <c r="C105" s="9"/>
      <c r="D105"/>
      <c r="E105"/>
      <c r="F105" s="21"/>
      <c r="G105" s="21"/>
      <c r="H105" s="21"/>
      <c r="I105" s="21"/>
      <c r="J105" s="21"/>
      <c r="K105" s="21"/>
      <c r="L105" s="21"/>
    </row>
    <row r="106" spans="1:12" s="10" customFormat="1" ht="15" customHeight="1" thickBot="1">
      <c r="A106" s="8" t="s">
        <v>51</v>
      </c>
      <c r="B106" s="9" t="s">
        <v>8</v>
      </c>
      <c r="C106" s="9"/>
      <c r="D106"/>
      <c r="E106"/>
      <c r="F106" s="21"/>
      <c r="G106" s="21"/>
      <c r="H106" s="21"/>
      <c r="I106" s="21"/>
      <c r="J106" s="21"/>
      <c r="K106" s="21"/>
      <c r="L106" s="21"/>
    </row>
    <row r="107" spans="1:12" s="10" customFormat="1" ht="15" customHeight="1" thickBot="1">
      <c r="A107" s="8" t="s">
        <v>250</v>
      </c>
      <c r="B107" s="9" t="s">
        <v>8</v>
      </c>
      <c r="C107" s="9"/>
      <c r="D107"/>
      <c r="E107"/>
      <c r="F107" s="21"/>
      <c r="G107" s="21"/>
      <c r="H107" s="21"/>
      <c r="I107" s="21"/>
      <c r="J107" s="21"/>
      <c r="K107" s="21"/>
      <c r="L107" s="21"/>
    </row>
    <row r="108" spans="1:12" s="10" customFormat="1" ht="15" customHeight="1" thickBot="1">
      <c r="A108" s="8" t="s">
        <v>251</v>
      </c>
      <c r="B108" s="9" t="s">
        <v>8</v>
      </c>
      <c r="C108" s="9"/>
      <c r="D108"/>
      <c r="E108"/>
      <c r="F108" s="21"/>
      <c r="G108" s="21"/>
      <c r="H108" s="21"/>
      <c r="I108" s="21"/>
      <c r="J108" s="21"/>
      <c r="K108" s="21"/>
      <c r="L108" s="21"/>
    </row>
    <row r="109" spans="1:12" s="10" customFormat="1" ht="15" customHeight="1" thickBot="1">
      <c r="A109" s="8" t="s">
        <v>241</v>
      </c>
      <c r="B109" s="9" t="s">
        <v>143</v>
      </c>
      <c r="C109" s="9">
        <v>1</v>
      </c>
      <c r="D109"/>
      <c r="E109"/>
      <c r="F109" s="21"/>
      <c r="G109" s="21"/>
      <c r="H109" s="21"/>
      <c r="I109" s="21"/>
      <c r="J109" s="21"/>
      <c r="K109" s="21"/>
      <c r="L109" s="21"/>
    </row>
    <row r="110" spans="1:12" s="10" customFormat="1" ht="15" customHeight="1" thickBot="1">
      <c r="A110" s="8" t="s">
        <v>52</v>
      </c>
      <c r="B110" s="9" t="s">
        <v>143</v>
      </c>
      <c r="C110" s="73"/>
      <c r="D110"/>
      <c r="E110"/>
      <c r="F110" s="21"/>
      <c r="G110" s="21"/>
      <c r="H110" s="21"/>
      <c r="I110" s="21"/>
      <c r="J110" s="21"/>
      <c r="K110" s="21"/>
      <c r="L110" s="21"/>
    </row>
    <row r="111" spans="1:12" s="26" customFormat="1" ht="15" customHeight="1" thickBot="1">
      <c r="A111" s="70" t="s">
        <v>202</v>
      </c>
      <c r="B111" s="9" t="s">
        <v>143</v>
      </c>
      <c r="C111" s="74"/>
      <c r="D111"/>
      <c r="E111"/>
    </row>
    <row r="112" spans="1:12" ht="15" customHeight="1">
      <c r="A112" s="53" t="s">
        <v>0</v>
      </c>
      <c r="B112" s="93" t="s">
        <v>1</v>
      </c>
      <c r="C112" s="97" t="s">
        <v>2</v>
      </c>
      <c r="D112" s="26"/>
      <c r="E112" s="21"/>
    </row>
    <row r="113" spans="1:22" ht="15" customHeight="1" thickBot="1">
      <c r="A113" s="52" t="s">
        <v>53</v>
      </c>
      <c r="B113" s="92"/>
      <c r="C113" s="92"/>
    </row>
    <row r="114" spans="1:22" ht="15" customHeight="1" thickBot="1">
      <c r="A114" s="3" t="s">
        <v>53</v>
      </c>
      <c r="B114" s="4" t="s">
        <v>6</v>
      </c>
      <c r="C114" s="4"/>
    </row>
    <row r="115" spans="1:22" s="5" customFormat="1" ht="13.9" customHeight="1" thickBot="1">
      <c r="A115" s="17" t="s">
        <v>231</v>
      </c>
      <c r="B115" s="18" t="s">
        <v>7</v>
      </c>
      <c r="C115" s="34"/>
      <c r="D115"/>
      <c r="E115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</row>
    <row r="116" spans="1:22" ht="15" customHeight="1" thickBot="1">
      <c r="A116" s="17" t="s">
        <v>160</v>
      </c>
      <c r="B116" s="4" t="s">
        <v>7</v>
      </c>
      <c r="C116" s="4"/>
    </row>
    <row r="117" spans="1:22" ht="15" customHeight="1" thickBot="1">
      <c r="A117" s="17" t="s">
        <v>161</v>
      </c>
      <c r="B117" s="4" t="s">
        <v>7</v>
      </c>
      <c r="C117" s="4"/>
    </row>
    <row r="118" spans="1:22" ht="27" customHeight="1" thickBot="1">
      <c r="A118" s="17" t="s">
        <v>162</v>
      </c>
      <c r="B118" s="4" t="s">
        <v>7</v>
      </c>
      <c r="C118" s="4"/>
    </row>
    <row r="119" spans="1:22" ht="15.75" thickBot="1">
      <c r="A119" s="3" t="s">
        <v>54</v>
      </c>
      <c r="B119" s="4" t="s">
        <v>7</v>
      </c>
      <c r="C119" s="4"/>
      <c r="D119" s="26"/>
    </row>
    <row r="120" spans="1:22" ht="15.75" thickBot="1">
      <c r="A120" s="17" t="s">
        <v>165</v>
      </c>
      <c r="B120" s="4" t="s">
        <v>7</v>
      </c>
      <c r="C120" s="4"/>
      <c r="D120" s="76"/>
      <c r="E120" s="77"/>
    </row>
    <row r="121" spans="1:22" ht="27" customHeight="1" thickBot="1">
      <c r="A121" s="17" t="s">
        <v>163</v>
      </c>
      <c r="B121" s="4" t="s">
        <v>7</v>
      </c>
      <c r="C121" s="4">
        <f>C98*3</f>
        <v>0</v>
      </c>
    </row>
    <row r="122" spans="1:22" ht="15" customHeight="1" thickBot="1">
      <c r="A122" s="17" t="s">
        <v>164</v>
      </c>
      <c r="B122" s="4" t="s">
        <v>7</v>
      </c>
      <c r="C122" s="4">
        <f>C102*3</f>
        <v>0</v>
      </c>
    </row>
    <row r="123" spans="1:22" s="76" customFormat="1" ht="15.75" thickBot="1">
      <c r="A123" s="70" t="s">
        <v>205</v>
      </c>
      <c r="B123" s="68" t="s">
        <v>7</v>
      </c>
      <c r="C123" s="72"/>
      <c r="D123"/>
      <c r="E123"/>
      <c r="J123" s="26"/>
    </row>
    <row r="124" spans="1:22" ht="27" customHeight="1" thickBot="1">
      <c r="A124" s="3" t="s">
        <v>24</v>
      </c>
      <c r="B124" s="4" t="s">
        <v>6</v>
      </c>
      <c r="C124" s="4"/>
    </row>
    <row r="125" spans="1:22">
      <c r="A125" s="6" t="s">
        <v>9</v>
      </c>
      <c r="B125" s="7"/>
      <c r="C125" s="7"/>
      <c r="D125" s="26"/>
      <c r="E125" s="26"/>
    </row>
    <row r="126" spans="1:22" ht="15" customHeight="1">
      <c r="A126" s="24" t="s">
        <v>0</v>
      </c>
      <c r="B126" s="98" t="s">
        <v>1</v>
      </c>
      <c r="C126" s="99" t="s">
        <v>2</v>
      </c>
      <c r="D126" s="26"/>
      <c r="E126" s="26"/>
    </row>
    <row r="127" spans="1:22" ht="15" customHeight="1" thickBot="1">
      <c r="A127" s="52" t="s">
        <v>65</v>
      </c>
      <c r="B127" s="92"/>
      <c r="C127" s="92"/>
      <c r="D127" s="21"/>
      <c r="E127" s="21"/>
    </row>
    <row r="128" spans="1:22" ht="18" thickBot="1">
      <c r="A128" s="8" t="s">
        <v>66</v>
      </c>
      <c r="B128" s="4" t="s">
        <v>6</v>
      </c>
      <c r="C128" s="9">
        <f>C114+C124</f>
        <v>0</v>
      </c>
      <c r="D128" s="69"/>
      <c r="E128" s="26"/>
    </row>
    <row r="129" spans="1:8" ht="15.75" thickBot="1">
      <c r="A129" s="33" t="s">
        <v>166</v>
      </c>
      <c r="B129" s="9" t="s">
        <v>7</v>
      </c>
      <c r="C129" s="9">
        <f>C116*2+C117*3+C118*4+C119+C120*2+C115</f>
        <v>0</v>
      </c>
      <c r="D129" s="26"/>
      <c r="E129" s="26"/>
    </row>
    <row r="130" spans="1:8" ht="15.75" thickBot="1">
      <c r="A130" s="33" t="s">
        <v>167</v>
      </c>
      <c r="B130" s="9" t="s">
        <v>7</v>
      </c>
      <c r="C130" s="9">
        <f>объемы!F11</f>
        <v>0</v>
      </c>
    </row>
    <row r="131" spans="1:8" ht="27" customHeight="1" thickBot="1">
      <c r="A131" s="3" t="s">
        <v>67</v>
      </c>
      <c r="B131" s="4" t="s">
        <v>7</v>
      </c>
      <c r="C131" s="4"/>
    </row>
    <row r="132" spans="1:8" ht="27" customHeight="1" thickBot="1">
      <c r="A132" s="8" t="s">
        <v>68</v>
      </c>
      <c r="B132" s="9" t="s">
        <v>7</v>
      </c>
      <c r="C132" s="9"/>
    </row>
    <row r="133" spans="1:8" ht="15.75" thickBot="1">
      <c r="A133" s="8" t="s">
        <v>69</v>
      </c>
      <c r="B133" s="9" t="s">
        <v>7</v>
      </c>
      <c r="C133" s="9"/>
    </row>
    <row r="134" spans="1:8" ht="15" customHeight="1">
      <c r="A134" s="53" t="s">
        <v>0</v>
      </c>
      <c r="B134" s="93" t="s">
        <v>1</v>
      </c>
      <c r="C134" s="97" t="s">
        <v>2</v>
      </c>
      <c r="D134" s="26"/>
      <c r="E134" s="26"/>
    </row>
    <row r="135" spans="1:8" ht="15" customHeight="1" thickBot="1">
      <c r="A135" s="52" t="s">
        <v>55</v>
      </c>
      <c r="B135" s="92"/>
      <c r="C135" s="92"/>
      <c r="D135" s="26"/>
      <c r="E135" s="26"/>
    </row>
    <row r="136" spans="1:8" ht="15" customHeight="1" thickBot="1">
      <c r="A136" s="3" t="s">
        <v>56</v>
      </c>
      <c r="B136" s="4" t="s">
        <v>6</v>
      </c>
      <c r="C136" s="34">
        <v>58</v>
      </c>
      <c r="D136" s="26"/>
      <c r="E136" s="26"/>
    </row>
    <row r="137" spans="1:8" s="21" customFormat="1" ht="15" customHeight="1" thickBot="1">
      <c r="A137" s="19" t="s">
        <v>204</v>
      </c>
      <c r="B137" s="20" t="s">
        <v>6</v>
      </c>
      <c r="C137" s="35"/>
      <c r="D137" s="26"/>
      <c r="E137" s="26"/>
    </row>
    <row r="138" spans="1:8" s="26" customFormat="1" ht="15" customHeight="1" thickBot="1">
      <c r="A138" s="70" t="s">
        <v>203</v>
      </c>
      <c r="B138" s="68" t="s">
        <v>196</v>
      </c>
      <c r="C138" s="72"/>
    </row>
    <row r="139" spans="1:8" ht="15.75" thickBot="1">
      <c r="A139" s="17" t="s">
        <v>208</v>
      </c>
      <c r="B139" s="4" t="s">
        <v>7</v>
      </c>
      <c r="C139" s="4">
        <v>1.18</v>
      </c>
    </row>
    <row r="140" spans="1:8" ht="15" customHeight="1" thickBot="1">
      <c r="A140" s="3" t="s">
        <v>57</v>
      </c>
      <c r="B140" s="4" t="s">
        <v>7</v>
      </c>
      <c r="C140" s="4">
        <v>8.9700000000000006</v>
      </c>
      <c r="D140" s="26"/>
      <c r="E140" s="26"/>
      <c r="F140" s="26"/>
      <c r="G140" s="26"/>
      <c r="H140" s="26"/>
    </row>
    <row r="141" spans="1:8" ht="15" customHeight="1" thickBot="1">
      <c r="A141" s="3" t="s">
        <v>64</v>
      </c>
      <c r="B141" s="4" t="s">
        <v>7</v>
      </c>
      <c r="C141" s="34"/>
      <c r="D141" s="26"/>
      <c r="E141" s="26"/>
      <c r="F141" s="26"/>
      <c r="G141" s="26"/>
      <c r="H141" s="26"/>
    </row>
    <row r="142" spans="1:8" ht="15" customHeight="1" thickBot="1">
      <c r="A142" s="3" t="s">
        <v>61</v>
      </c>
      <c r="B142" s="4" t="s">
        <v>7</v>
      </c>
      <c r="C142" s="34">
        <f>объемы!K11-C140-C143</f>
        <v>31.134000000000007</v>
      </c>
      <c r="D142" s="26"/>
      <c r="E142" s="26"/>
      <c r="F142" s="26"/>
      <c r="G142" s="26"/>
      <c r="H142" s="26"/>
    </row>
    <row r="143" spans="1:8" ht="15" customHeight="1" thickBot="1">
      <c r="A143" s="3" t="s">
        <v>59</v>
      </c>
      <c r="B143" s="4" t="s">
        <v>7</v>
      </c>
      <c r="C143" s="4">
        <v>35.619999999999997</v>
      </c>
      <c r="D143" s="26"/>
      <c r="E143" s="26"/>
      <c r="F143" s="26"/>
      <c r="G143" s="26"/>
      <c r="H143" s="26"/>
    </row>
    <row r="144" spans="1:8" ht="15" customHeight="1" thickBot="1">
      <c r="A144" s="3" t="s">
        <v>60</v>
      </c>
      <c r="B144" s="4" t="s">
        <v>7</v>
      </c>
      <c r="C144" s="4"/>
      <c r="D144" s="26"/>
      <c r="E144" s="26"/>
      <c r="F144" s="26"/>
      <c r="G144" s="26"/>
      <c r="H144" s="26"/>
    </row>
    <row r="145" spans="1:8" ht="27" customHeight="1" thickBot="1">
      <c r="A145" s="3" t="s">
        <v>62</v>
      </c>
      <c r="B145" s="4" t="s">
        <v>8</v>
      </c>
      <c r="C145" s="4">
        <f>C88+C89</f>
        <v>18</v>
      </c>
      <c r="D145" s="26"/>
      <c r="E145" s="26"/>
      <c r="F145" s="26"/>
      <c r="G145" s="26"/>
      <c r="H145" s="26"/>
    </row>
    <row r="146" spans="1:8" ht="15.75" thickBot="1">
      <c r="A146" s="3" t="s">
        <v>63</v>
      </c>
      <c r="B146" s="4" t="s">
        <v>8</v>
      </c>
      <c r="C146" s="4">
        <f>C90+C91</f>
        <v>1</v>
      </c>
      <c r="F146" s="26"/>
      <c r="G146" s="26"/>
      <c r="H146" s="26"/>
    </row>
    <row r="147" spans="1:8" ht="15.75" thickBot="1">
      <c r="A147" s="3" t="s">
        <v>112</v>
      </c>
      <c r="B147" s="4" t="s">
        <v>7</v>
      </c>
      <c r="C147" s="4"/>
      <c r="F147" s="26"/>
      <c r="G147" s="26"/>
      <c r="H147" s="26"/>
    </row>
    <row r="148" spans="1:8" ht="15" customHeight="1" thickBot="1">
      <c r="A148" s="3" t="s">
        <v>113</v>
      </c>
      <c r="B148" s="4" t="s">
        <v>7</v>
      </c>
      <c r="C148" s="4"/>
      <c r="F148" s="26"/>
      <c r="G148" s="26"/>
      <c r="H148" s="26"/>
    </row>
    <row r="149" spans="1:8" ht="27" customHeight="1" thickBot="1">
      <c r="A149" s="3" t="s">
        <v>58</v>
      </c>
      <c r="B149" s="4" t="s">
        <v>7</v>
      </c>
      <c r="C149" s="4"/>
    </row>
    <row r="150" spans="1:8" ht="15" customHeight="1">
      <c r="A150" s="53" t="s">
        <v>0</v>
      </c>
      <c r="B150" s="93" t="s">
        <v>1</v>
      </c>
      <c r="C150" s="97" t="s">
        <v>2</v>
      </c>
    </row>
    <row r="151" spans="1:8" ht="15" customHeight="1" thickBot="1">
      <c r="A151" s="52" t="s">
        <v>74</v>
      </c>
      <c r="B151" s="92"/>
      <c r="C151" s="92"/>
    </row>
    <row r="152" spans="1:8" ht="15" customHeight="1" thickBot="1">
      <c r="A152" s="3" t="s">
        <v>75</v>
      </c>
      <c r="B152" s="4" t="s">
        <v>6</v>
      </c>
      <c r="C152" s="34">
        <f>C9*2+C11*2+C19+C25</f>
        <v>21.07</v>
      </c>
    </row>
    <row r="153" spans="1:8" ht="15" customHeight="1" thickBot="1">
      <c r="A153" s="3" t="s">
        <v>76</v>
      </c>
      <c r="B153" s="4" t="s">
        <v>6</v>
      </c>
      <c r="C153" s="34">
        <f>объемы!L7-C152</f>
        <v>126.36304000000001</v>
      </c>
    </row>
    <row r="154" spans="1:8" ht="15" customHeight="1" thickBot="1">
      <c r="A154" s="3" t="s">
        <v>77</v>
      </c>
      <c r="B154" s="4" t="s">
        <v>6</v>
      </c>
      <c r="C154" s="34">
        <f>объемы!L7</f>
        <v>147.43304000000001</v>
      </c>
      <c r="D154" s="21"/>
      <c r="E154" s="21"/>
    </row>
    <row r="155" spans="1:8" ht="15" customHeight="1" thickBot="1">
      <c r="A155" s="3" t="s">
        <v>78</v>
      </c>
      <c r="B155" s="4" t="s">
        <v>6</v>
      </c>
      <c r="C155" s="34">
        <f>объемы!L7</f>
        <v>147.43304000000001</v>
      </c>
    </row>
    <row r="156" spans="1:8" ht="27" customHeight="1" thickBot="1">
      <c r="A156" s="3" t="s">
        <v>252</v>
      </c>
      <c r="B156" s="4" t="s">
        <v>6</v>
      </c>
      <c r="C156" s="34">
        <f>C157+C158+C159+C166</f>
        <v>147.43</v>
      </c>
      <c r="D156" s="21"/>
      <c r="E156" s="21"/>
    </row>
    <row r="157" spans="1:8" ht="15" customHeight="1" thickBot="1">
      <c r="A157" s="3" t="s">
        <v>79</v>
      </c>
      <c r="B157" s="4" t="s">
        <v>6</v>
      </c>
      <c r="C157" s="34">
        <v>147.43</v>
      </c>
    </row>
    <row r="158" spans="1:8" ht="15" customHeight="1" thickBot="1">
      <c r="A158" s="3" t="s">
        <v>253</v>
      </c>
      <c r="B158" s="4" t="s">
        <v>6</v>
      </c>
      <c r="C158" s="34"/>
    </row>
    <row r="159" spans="1:8" s="21" customFormat="1" ht="13.9" customHeight="1" thickBot="1">
      <c r="A159" s="22" t="s">
        <v>223</v>
      </c>
      <c r="B159" s="20" t="s">
        <v>6</v>
      </c>
      <c r="C159" s="35"/>
      <c r="D159"/>
      <c r="E159"/>
    </row>
    <row r="160" spans="1:8" ht="15" customHeight="1" thickBot="1">
      <c r="A160" s="3" t="s">
        <v>81</v>
      </c>
      <c r="B160" s="4" t="s">
        <v>6</v>
      </c>
      <c r="C160" s="34"/>
    </row>
    <row r="161" spans="1:3" ht="15" customHeight="1" thickBot="1">
      <c r="A161" s="3" t="s">
        <v>80</v>
      </c>
      <c r="B161" s="4" t="s">
        <v>6</v>
      </c>
      <c r="C161" s="34"/>
    </row>
    <row r="162" spans="1:3" ht="15" customHeight="1" thickBot="1">
      <c r="A162" s="3" t="s">
        <v>82</v>
      </c>
      <c r="B162" s="4" t="s">
        <v>6</v>
      </c>
      <c r="C162" s="34">
        <f>C167+C168</f>
        <v>0</v>
      </c>
    </row>
    <row r="163" spans="1:3" ht="15" customHeight="1" thickBot="1">
      <c r="A163" s="3" t="s">
        <v>83</v>
      </c>
      <c r="B163" s="4" t="s">
        <v>6</v>
      </c>
      <c r="C163" s="34">
        <f>C167+C168</f>
        <v>0</v>
      </c>
    </row>
    <row r="164" spans="1:3" ht="15" customHeight="1" thickBot="1">
      <c r="A164" s="3" t="s">
        <v>84</v>
      </c>
      <c r="B164" s="4" t="s">
        <v>6</v>
      </c>
      <c r="C164" s="34">
        <f>C167+C168</f>
        <v>0</v>
      </c>
    </row>
    <row r="165" spans="1:3" ht="15" customHeight="1" thickBot="1">
      <c r="A165" s="3" t="s">
        <v>85</v>
      </c>
      <c r="B165" s="4" t="s">
        <v>6</v>
      </c>
      <c r="C165" s="34">
        <f>C167+C168</f>
        <v>0</v>
      </c>
    </row>
    <row r="166" spans="1:3" ht="15" customHeight="1" thickBot="1">
      <c r="A166" s="3" t="s">
        <v>86</v>
      </c>
      <c r="B166" s="4" t="s">
        <v>6</v>
      </c>
      <c r="C166" s="34">
        <f>C167+C168</f>
        <v>0</v>
      </c>
    </row>
    <row r="167" spans="1:3" ht="15" customHeight="1" thickBot="1">
      <c r="A167" s="3" t="s">
        <v>87</v>
      </c>
      <c r="B167" s="4" t="s">
        <v>6</v>
      </c>
      <c r="C167" s="34"/>
    </row>
    <row r="168" spans="1:3" ht="15" customHeight="1" thickBot="1">
      <c r="A168" s="3" t="s">
        <v>88</v>
      </c>
      <c r="B168" s="4" t="s">
        <v>6</v>
      </c>
      <c r="C168" s="34"/>
    </row>
    <row r="169" spans="1:3" ht="15" customHeight="1" thickBot="1">
      <c r="A169" s="3" t="s">
        <v>243</v>
      </c>
      <c r="B169" s="4" t="s">
        <v>6</v>
      </c>
      <c r="C169" s="34"/>
    </row>
    <row r="170" spans="1:3" ht="15" customHeight="1" thickBot="1">
      <c r="A170" s="3" t="s">
        <v>209</v>
      </c>
      <c r="B170" s="4" t="s">
        <v>6</v>
      </c>
      <c r="C170" s="34"/>
    </row>
    <row r="171" spans="1:3" ht="15" customHeight="1" thickBot="1">
      <c r="A171" s="3" t="s">
        <v>221</v>
      </c>
      <c r="B171" s="4" t="s">
        <v>6</v>
      </c>
      <c r="C171" s="34"/>
    </row>
    <row r="172" spans="1:3" ht="15" customHeight="1" thickBot="1">
      <c r="A172" s="3" t="s">
        <v>232</v>
      </c>
      <c r="B172" s="4" t="s">
        <v>7</v>
      </c>
      <c r="C172" s="34"/>
    </row>
    <row r="173" spans="1:3" ht="15" customHeight="1" thickBot="1">
      <c r="A173" s="3" t="s">
        <v>195</v>
      </c>
      <c r="B173" s="4" t="s">
        <v>7</v>
      </c>
      <c r="C173" s="34"/>
    </row>
    <row r="174" spans="1:3" ht="15" customHeight="1" thickBot="1">
      <c r="A174" s="3" t="s">
        <v>244</v>
      </c>
      <c r="B174" s="4" t="s">
        <v>8</v>
      </c>
      <c r="C174" s="34"/>
    </row>
    <row r="175" spans="1:3" ht="15" customHeight="1" thickBot="1">
      <c r="A175" s="3" t="s">
        <v>246</v>
      </c>
      <c r="B175" s="4" t="s">
        <v>8</v>
      </c>
      <c r="C175" s="34"/>
    </row>
    <row r="176" spans="1:3" ht="15" customHeight="1" thickBot="1">
      <c r="A176" s="3" t="s">
        <v>89</v>
      </c>
      <c r="B176" s="4" t="s">
        <v>7</v>
      </c>
      <c r="C176" s="34">
        <f>C185+C186</f>
        <v>43.241000000000007</v>
      </c>
    </row>
    <row r="177" spans="1:3" ht="15" customHeight="1" thickBot="1">
      <c r="A177" s="3" t="s">
        <v>90</v>
      </c>
      <c r="B177" s="4" t="s">
        <v>7</v>
      </c>
      <c r="C177" s="34">
        <f>C185+C186</f>
        <v>43.241000000000007</v>
      </c>
    </row>
    <row r="178" spans="1:3" ht="15" customHeight="1" thickBot="1">
      <c r="A178" s="3" t="s">
        <v>91</v>
      </c>
      <c r="B178" s="4" t="s">
        <v>7</v>
      </c>
      <c r="C178" s="34">
        <f>C185+C186</f>
        <v>43.241000000000007</v>
      </c>
    </row>
    <row r="179" spans="1:3" ht="15" customHeight="1" thickBot="1">
      <c r="A179" s="3" t="s">
        <v>92</v>
      </c>
      <c r="B179" s="4" t="s">
        <v>7</v>
      </c>
      <c r="C179" s="34">
        <f>C185+C186</f>
        <v>43.241000000000007</v>
      </c>
    </row>
    <row r="180" spans="1:3" ht="15" customHeight="1" thickBot="1">
      <c r="A180" s="3" t="s">
        <v>93</v>
      </c>
      <c r="B180" s="4" t="s">
        <v>7</v>
      </c>
      <c r="C180" s="34">
        <f>C185+C186</f>
        <v>43.241000000000007</v>
      </c>
    </row>
    <row r="181" spans="1:3" ht="15" customHeight="1" thickBot="1">
      <c r="A181" s="3" t="s">
        <v>94</v>
      </c>
      <c r="B181" s="4" t="s">
        <v>7</v>
      </c>
      <c r="C181" s="34">
        <f>C185+C186</f>
        <v>43.241000000000007</v>
      </c>
    </row>
    <row r="182" spans="1:3" ht="15" customHeight="1" thickBot="1">
      <c r="A182" s="3" t="s">
        <v>95</v>
      </c>
      <c r="B182" s="4" t="s">
        <v>7</v>
      </c>
      <c r="C182" s="34">
        <f>C185+C186</f>
        <v>43.241000000000007</v>
      </c>
    </row>
    <row r="183" spans="1:3" ht="15" customHeight="1" thickBot="1">
      <c r="A183" s="3" t="s">
        <v>96</v>
      </c>
      <c r="B183" s="4" t="s">
        <v>7</v>
      </c>
      <c r="C183" s="34">
        <f>C185+C186</f>
        <v>43.241000000000007</v>
      </c>
    </row>
    <row r="184" spans="1:3" ht="15" customHeight="1" thickBot="1">
      <c r="A184" s="3" t="s">
        <v>97</v>
      </c>
      <c r="B184" s="4" t="s">
        <v>7</v>
      </c>
      <c r="C184" s="34">
        <f>C185+C186</f>
        <v>43.241000000000007</v>
      </c>
    </row>
    <row r="185" spans="1:3" ht="15" customHeight="1" thickBot="1">
      <c r="A185" s="3" t="s">
        <v>98</v>
      </c>
      <c r="B185" s="4" t="s">
        <v>7</v>
      </c>
      <c r="C185" s="34">
        <f>объемы!I11+объемы!G11</f>
        <v>43.241000000000007</v>
      </c>
    </row>
    <row r="186" spans="1:3" ht="15" customHeight="1" thickBot="1">
      <c r="A186" s="87" t="s">
        <v>245</v>
      </c>
      <c r="B186" s="88" t="s">
        <v>7</v>
      </c>
      <c r="C186" s="89"/>
    </row>
  </sheetData>
  <mergeCells count="14">
    <mergeCell ref="B1:B2"/>
    <mergeCell ref="C1:C2"/>
    <mergeCell ref="B86:B87"/>
    <mergeCell ref="C86:C87"/>
    <mergeCell ref="B38:B39"/>
    <mergeCell ref="C38:C39"/>
    <mergeCell ref="B134:B135"/>
    <mergeCell ref="C134:C135"/>
    <mergeCell ref="B150:B151"/>
    <mergeCell ref="C150:C151"/>
    <mergeCell ref="B112:B113"/>
    <mergeCell ref="C112:C113"/>
    <mergeCell ref="B126:B127"/>
    <mergeCell ref="C126:C12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смета</vt:lpstr>
      <vt:lpstr>объемы</vt:lpstr>
      <vt:lpstr>исходник для заполнения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Семёнов</dc:creator>
  <cp:lastModifiedBy>Admin</cp:lastModifiedBy>
  <cp:revision>2</cp:revision>
  <cp:lastPrinted>2021-03-18T14:34:13Z</cp:lastPrinted>
  <dcterms:created xsi:type="dcterms:W3CDTF">2017-06-01T20:46:17Z</dcterms:created>
  <dcterms:modified xsi:type="dcterms:W3CDTF">2021-08-28T15:52:31Z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